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30" yWindow="1530" windowWidth="19950" windowHeight="11760"/>
  </bookViews>
  <sheets>
    <sheet name="Rekapitulácia stavby" sheetId="1" r:id="rId1"/>
    <sheet name="E1.6 - Vykurovanie" sheetId="2" r:id="rId2"/>
  </sheets>
  <definedNames>
    <definedName name="_xlnm.Print_Titles" localSheetId="1">'E1.6 - Vykurovanie'!$121:$121</definedName>
    <definedName name="_xlnm.Print_Titles" localSheetId="0">'Rekapitulácia stavby'!$85:$85</definedName>
    <definedName name="_xlnm.Print_Area" localSheetId="1">'E1.6 - Vykurovanie'!$C$4:$Q$70,'E1.6 - Vykurovanie'!$C$76:$Q$104,'E1.6 - Vykurovanie'!$C$110:$Q$217</definedName>
    <definedName name="_xlnm.Print_Area" localSheetId="0">'Rekapitulácia stavby'!$C$4:$AP$70,'Rekapitulácia stavby'!$C$76:$AP$93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2"/>
  <c r="M116" s="1"/>
  <c r="AY89" i="1"/>
  <c r="AX89"/>
  <c r="BI217" i="2"/>
  <c r="BH217"/>
  <c r="BG217"/>
  <c r="BE217"/>
  <c r="AA217"/>
  <c r="Y217"/>
  <c r="W217"/>
  <c r="BK217"/>
  <c r="N217"/>
  <c r="BF217" s="1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Y212" s="1"/>
  <c r="W214"/>
  <c r="W212" s="1"/>
  <c r="BK214"/>
  <c r="N214"/>
  <c r="BF214"/>
  <c r="BI213"/>
  <c r="BH213"/>
  <c r="BG213"/>
  <c r="BE213"/>
  <c r="AA213"/>
  <c r="AA212" s="1"/>
  <c r="Y213"/>
  <c r="W213"/>
  <c r="BK213"/>
  <c r="N213"/>
  <c r="BF213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W210"/>
  <c r="BK210"/>
  <c r="N210"/>
  <c r="BF210" s="1"/>
  <c r="BI209"/>
  <c r="BH209"/>
  <c r="BG209"/>
  <c r="BE209"/>
  <c r="AA209"/>
  <c r="Y209"/>
  <c r="W209"/>
  <c r="BK209"/>
  <c r="N209"/>
  <c r="BF209" s="1"/>
  <c r="BI208"/>
  <c r="BH208"/>
  <c r="BG208"/>
  <c r="BE208"/>
  <c r="AA208"/>
  <c r="Y208"/>
  <c r="W208"/>
  <c r="BK208"/>
  <c r="N208"/>
  <c r="BF208"/>
  <c r="BI207"/>
  <c r="BH207"/>
  <c r="BG207"/>
  <c r="BE207"/>
  <c r="AA207"/>
  <c r="AA206" s="1"/>
  <c r="Y207"/>
  <c r="Y206"/>
  <c r="W207"/>
  <c r="W206" s="1"/>
  <c r="BK207"/>
  <c r="N207"/>
  <c r="BF207" s="1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 s="1"/>
  <c r="BI203"/>
  <c r="BH203"/>
  <c r="BG203"/>
  <c r="BE203"/>
  <c r="AA203"/>
  <c r="Y203"/>
  <c r="Y201" s="1"/>
  <c r="W203"/>
  <c r="W201" s="1"/>
  <c r="BK203"/>
  <c r="N203"/>
  <c r="BF203"/>
  <c r="BI202"/>
  <c r="BH202"/>
  <c r="BG202"/>
  <c r="BE202"/>
  <c r="AA202"/>
  <c r="AA201" s="1"/>
  <c r="Y202"/>
  <c r="W202"/>
  <c r="BK202"/>
  <c r="N202"/>
  <c r="BF202" s="1"/>
  <c r="BI200"/>
  <c r="BH200"/>
  <c r="BG200"/>
  <c r="BE200"/>
  <c r="AA200"/>
  <c r="Y200"/>
  <c r="W200"/>
  <c r="BK200"/>
  <c r="N200"/>
  <c r="BF200" s="1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W190" s="1"/>
  <c r="BK195"/>
  <c r="N195"/>
  <c r="BF195" s="1"/>
  <c r="BI194"/>
  <c r="BH194"/>
  <c r="BG194"/>
  <c r="BE194"/>
  <c r="AA194"/>
  <c r="AA190" s="1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Y190" s="1"/>
  <c r="W191"/>
  <c r="BK191"/>
  <c r="N191"/>
  <c r="BF191" s="1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 s="1"/>
  <c r="BI187"/>
  <c r="BH187"/>
  <c r="BG187"/>
  <c r="BE187"/>
  <c r="AA187"/>
  <c r="Y187"/>
  <c r="W187"/>
  <c r="BK187"/>
  <c r="N187"/>
  <c r="BF187" s="1"/>
  <c r="BI186"/>
  <c r="BH186"/>
  <c r="BG186"/>
  <c r="BE186"/>
  <c r="AA186"/>
  <c r="Y186"/>
  <c r="W186"/>
  <c r="BK186"/>
  <c r="N186"/>
  <c r="BF186" s="1"/>
  <c r="BI185"/>
  <c r="BH185"/>
  <c r="BG185"/>
  <c r="BE185"/>
  <c r="AA185"/>
  <c r="Y185"/>
  <c r="W185"/>
  <c r="BK185"/>
  <c r="N185"/>
  <c r="BF185" s="1"/>
  <c r="BI184"/>
  <c r="BH184"/>
  <c r="BG184"/>
  <c r="BE184"/>
  <c r="AA184"/>
  <c r="Y184"/>
  <c r="W184"/>
  <c r="BK184"/>
  <c r="N184"/>
  <c r="BF184" s="1"/>
  <c r="BI183"/>
  <c r="BH183"/>
  <c r="BG183"/>
  <c r="BE183"/>
  <c r="AA183"/>
  <c r="Y183"/>
  <c r="W183"/>
  <c r="BK183"/>
  <c r="N183"/>
  <c r="BF183" s="1"/>
  <c r="BI182"/>
  <c r="BH182"/>
  <c r="BG182"/>
  <c r="BE182"/>
  <c r="AA182"/>
  <c r="Y182"/>
  <c r="W182"/>
  <c r="BK182"/>
  <c r="N182"/>
  <c r="BF182" s="1"/>
  <c r="BI181"/>
  <c r="BH181"/>
  <c r="BG181"/>
  <c r="BE181"/>
  <c r="AA181"/>
  <c r="Y181"/>
  <c r="W181"/>
  <c r="BK181"/>
  <c r="N181"/>
  <c r="BF181" s="1"/>
  <c r="BI180"/>
  <c r="BH180"/>
  <c r="BG180"/>
  <c r="BE180"/>
  <c r="AA180"/>
  <c r="Y180"/>
  <c r="W180"/>
  <c r="BK180"/>
  <c r="N180"/>
  <c r="BF180" s="1"/>
  <c r="BI179"/>
  <c r="BH179"/>
  <c r="BG179"/>
  <c r="BE179"/>
  <c r="AA179"/>
  <c r="Y179"/>
  <c r="Y155" s="1"/>
  <c r="W179"/>
  <c r="BK179"/>
  <c r="N179"/>
  <c r="BF179" s="1"/>
  <c r="BI178"/>
  <c r="BH178"/>
  <c r="BG178"/>
  <c r="BE178"/>
  <c r="AA178"/>
  <c r="Y178"/>
  <c r="W178"/>
  <c r="BK178"/>
  <c r="N178"/>
  <c r="BF178" s="1"/>
  <c r="BI177"/>
  <c r="BH177"/>
  <c r="BG177"/>
  <c r="BE177"/>
  <c r="AA177"/>
  <c r="Y177"/>
  <c r="W177"/>
  <c r="BK177"/>
  <c r="N177"/>
  <c r="BF177" s="1"/>
  <c r="BI176"/>
  <c r="BH176"/>
  <c r="BG176"/>
  <c r="BE176"/>
  <c r="AA176"/>
  <c r="Y176"/>
  <c r="W176"/>
  <c r="BK176"/>
  <c r="N176"/>
  <c r="BF176" s="1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 s="1"/>
  <c r="BI171"/>
  <c r="BH171"/>
  <c r="BG171"/>
  <c r="BE171"/>
  <c r="AA171"/>
  <c r="Y171"/>
  <c r="W171"/>
  <c r="BK171"/>
  <c r="N171"/>
  <c r="BF171" s="1"/>
  <c r="BI170"/>
  <c r="BH170"/>
  <c r="BG170"/>
  <c r="BE170"/>
  <c r="AA170"/>
  <c r="Y170"/>
  <c r="W170"/>
  <c r="BK170"/>
  <c r="N170"/>
  <c r="BF170" s="1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 s="1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 s="1"/>
  <c r="BI164"/>
  <c r="BH164"/>
  <c r="BG164"/>
  <c r="BE164"/>
  <c r="AA164"/>
  <c r="Y164"/>
  <c r="W164"/>
  <c r="BK164"/>
  <c r="N164"/>
  <c r="BF164" s="1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/>
  <c r="BI158"/>
  <c r="BH158"/>
  <c r="BG158"/>
  <c r="BE158"/>
  <c r="AA158"/>
  <c r="AA155" s="1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W155" s="1"/>
  <c r="BK156"/>
  <c r="N156"/>
  <c r="BF156" s="1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Y145" s="1"/>
  <c r="W147"/>
  <c r="W145" s="1"/>
  <c r="BK147"/>
  <c r="N147"/>
  <c r="BF147"/>
  <c r="BI146"/>
  <c r="BH146"/>
  <c r="BG146"/>
  <c r="BE146"/>
  <c r="AA146"/>
  <c r="AA145" s="1"/>
  <c r="Y146"/>
  <c r="W146"/>
  <c r="BK146"/>
  <c r="N146"/>
  <c r="BF146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AA140" s="1"/>
  <c r="Y141"/>
  <c r="Y140" s="1"/>
  <c r="W141"/>
  <c r="W140" s="1"/>
  <c r="BK141"/>
  <c r="N141"/>
  <c r="BF141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/>
  <c r="BI134"/>
  <c r="BH134"/>
  <c r="BG134"/>
  <c r="BE134"/>
  <c r="AA134"/>
  <c r="AA130" s="1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Y130" s="1"/>
  <c r="W131"/>
  <c r="W130" s="1"/>
  <c r="BK131"/>
  <c r="N131"/>
  <c r="BF131" s="1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N126"/>
  <c r="BF126"/>
  <c r="BI125"/>
  <c r="BH125"/>
  <c r="BG125"/>
  <c r="BE125"/>
  <c r="AA125"/>
  <c r="AA124" s="1"/>
  <c r="AA123" s="1"/>
  <c r="Y125"/>
  <c r="Y124" s="1"/>
  <c r="Y123" s="1"/>
  <c r="W125"/>
  <c r="W124" s="1"/>
  <c r="W123" s="1"/>
  <c r="BK125"/>
  <c r="BK124" s="1"/>
  <c r="N125"/>
  <c r="BF125" s="1"/>
  <c r="M118"/>
  <c r="F116"/>
  <c r="F114"/>
  <c r="M29"/>
  <c r="AS89" i="1" s="1"/>
  <c r="AS88" s="1"/>
  <c r="AS87" s="1"/>
  <c r="M84" i="2"/>
  <c r="F82"/>
  <c r="F80"/>
  <c r="O22"/>
  <c r="E22"/>
  <c r="M119" s="1"/>
  <c r="O21"/>
  <c r="O16"/>
  <c r="E16"/>
  <c r="F85" s="1"/>
  <c r="O15"/>
  <c r="O13"/>
  <c r="E13"/>
  <c r="F118" s="1"/>
  <c r="O12"/>
  <c r="F6"/>
  <c r="F78" s="1"/>
  <c r="F112"/>
  <c r="AK27" i="1"/>
  <c r="AM83"/>
  <c r="L83"/>
  <c r="AM82"/>
  <c r="L82"/>
  <c r="AM80"/>
  <c r="L80"/>
  <c r="L78"/>
  <c r="L77"/>
  <c r="BK140" i="2" l="1"/>
  <c r="N140" s="1"/>
  <c r="N94" s="1"/>
  <c r="BK155"/>
  <c r="N155" s="1"/>
  <c r="N96" s="1"/>
  <c r="BK190"/>
  <c r="N190" s="1"/>
  <c r="N97" s="1"/>
  <c r="BK206"/>
  <c r="N206" s="1"/>
  <c r="N99" s="1"/>
  <c r="H33"/>
  <c r="AZ89" i="1" s="1"/>
  <c r="AZ88" s="1"/>
  <c r="AZ87" s="1"/>
  <c r="BK212" i="2"/>
  <c r="N212" s="1"/>
  <c r="N100" s="1"/>
  <c r="H37"/>
  <c r="BD89" i="1" s="1"/>
  <c r="BD88" s="1"/>
  <c r="BD87" s="1"/>
  <c r="W35" s="1"/>
  <c r="Y122" i="2"/>
  <c r="AA129"/>
  <c r="AA122" s="1"/>
  <c r="W129"/>
  <c r="Y129"/>
  <c r="BK201"/>
  <c r="N201" s="1"/>
  <c r="N98" s="1"/>
  <c r="F119"/>
  <c r="H35"/>
  <c r="BB89" i="1" s="1"/>
  <c r="BB88" s="1"/>
  <c r="AX88" s="1"/>
  <c r="BK130" i="2"/>
  <c r="N130" s="1"/>
  <c r="N93" s="1"/>
  <c r="M85"/>
  <c r="BK145"/>
  <c r="N145" s="1"/>
  <c r="N95" s="1"/>
  <c r="H36"/>
  <c r="BC89" i="1" s="1"/>
  <c r="BC88" s="1"/>
  <c r="BC87" s="1"/>
  <c r="W122" i="2"/>
  <c r="AU89" i="1" s="1"/>
  <c r="AU88" s="1"/>
  <c r="AU87" s="1"/>
  <c r="BK123" i="2"/>
  <c r="N124"/>
  <c r="N91" s="1"/>
  <c r="H34"/>
  <c r="BA89" i="1" s="1"/>
  <c r="BA88" s="1"/>
  <c r="M34" i="2"/>
  <c r="AW89" i="1" s="1"/>
  <c r="M82" i="2"/>
  <c r="F84"/>
  <c r="M33"/>
  <c r="AV89" i="1" s="1"/>
  <c r="AV88" l="1"/>
  <c r="AY88"/>
  <c r="BK129" i="2"/>
  <c r="N129" s="1"/>
  <c r="N92" s="1"/>
  <c r="BB87" i="1"/>
  <c r="W33" s="1"/>
  <c r="W34"/>
  <c r="AY87"/>
  <c r="BA87"/>
  <c r="AW88"/>
  <c r="W31"/>
  <c r="AV87"/>
  <c r="N123" i="2"/>
  <c r="N90" s="1"/>
  <c r="AT89" i="1"/>
  <c r="AT88" l="1"/>
  <c r="AX87"/>
  <c r="BK122" i="2"/>
  <c r="N122" s="1"/>
  <c r="N89" s="1"/>
  <c r="M28" s="1"/>
  <c r="M31" s="1"/>
  <c r="AW87" i="1"/>
  <c r="AK32" s="1"/>
  <c r="W32"/>
  <c r="AK31"/>
  <c r="L104" i="2" l="1"/>
  <c r="AT87" i="1"/>
  <c r="L39" i="2"/>
  <c r="AG89" i="1"/>
  <c r="AG88" l="1"/>
  <c r="AN89"/>
  <c r="AN88" l="1"/>
  <c r="AG87"/>
  <c r="AG93" l="1"/>
  <c r="AN87"/>
  <c r="AN93" s="1"/>
  <c r="AK26"/>
  <c r="AK29" s="1"/>
  <c r="AK37" s="1"/>
</calcChain>
</file>

<file path=xl/sharedStrings.xml><?xml version="1.0" encoding="utf-8"?>
<sst xmlns="http://schemas.openxmlformats.org/spreadsheetml/2006/main" count="1342" uniqueCount="395">
  <si>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</si>
  <si>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</si>
  <si>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</si>
  <si>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</si>
  <si>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</si>
  <si>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</si>
  <si>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</si>
  <si>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</si>
  <si>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</si>
  <si>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</si>
  <si>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</si>
  <si>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</si>
  <si>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</si>
  <si>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</si>
  <si>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1151-18</t>
  </si>
  <si>
    <t>Stavba:</t>
  </si>
  <si>
    <t>Nemocnica Myjava</t>
  </si>
  <si>
    <t>JKSO:</t>
  </si>
  <si>
    <t>KS:</t>
  </si>
  <si>
    <t>Miesto:</t>
  </si>
  <si>
    <t>Myjava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</si>
  <si>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</si>
  <si>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</si>
  <si>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</si>
  <si>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</si>
  <si>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</si>
  <si>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</si>
  <si>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</si>
  <si>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Ing. Rastislav Konkoľ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</si>
  <si>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</si>
  <si>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</si>
  <si>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</si>
  <si>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</si>
  <si>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</si>
  <si>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</si>
  <si>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</si>
  <si>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</si>
  <si>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</si>
  <si>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</si>
  <si>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</si>
  <si>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</si>
  <si>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</si>
  <si>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</si>
  <si>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</si>
  <si>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</si>
  <si>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</si>
  <si>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</si>
  <si>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</si>
  <si>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</si>
  <si>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</si>
  <si>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</si>
  <si>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</si>
  <si>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</si>
  <si>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</si>
  <si>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</si>
  <si>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</si>
  <si>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</si>
  <si>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</si>
  <si>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</si>
  <si>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</si>
  <si>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</si>
  <si>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</si>
  <si>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</si>
  <si>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</si>
  <si>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</si>
  <si>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</si>
  <si>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</si>
  <si>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</si>
  <si>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</si>
  <si>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</si>
  <si>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</si>
  <si>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</si>
  <si>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</si>
  <si>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</si>
  <si>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</si>
  <si>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{0d7e3a57-5f2c-4a7d-b996-4d7ac5653544}</t>
  </si>
  <si>
    <t>{00000000-0000-0000-0000-000000000000}</t>
  </si>
  <si>
    <t>1</t>
  </si>
  <si>
    <t>Komplexná rekonštrukcia stravovacej prevádzky kuchyne a práčovne vrátane strechy</t>
  </si>
  <si>
    <t>{b4f596d7-62ea-48ca-a358-478236592911}</t>
  </si>
  <si>
    <t>/</t>
  </si>
  <si>
    <t>11</t>
  </si>
  <si>
    <t>Vykurovanie</t>
  </si>
  <si>
    <t>2</t>
  </si>
  <si>
    <t>{922441e4-285c-46ae-9513-4a1778b48bd8}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</si>
  <si>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</si>
  <si>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</si>
  <si>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</si>
  <si>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</si>
  <si>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</si>
  <si>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</si>
  <si>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</si>
  <si>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</si>
  <si>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</si>
  <si>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</si>
  <si>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</si>
  <si>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Komplexná rekonštrukcia stravovacej prevádzky kuchyne a práčovne vrátane strechy</t>
  </si>
  <si>
    <t>Časť: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</si>
  <si>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</si>
  <si>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</si>
  <si>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</si>
  <si>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</si>
  <si>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</si>
  <si>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</si>
  <si>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</si>
  <si>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</si>
  <si>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</si>
  <si>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</si>
  <si>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 Izolácie tepelné</t>
  </si>
  <si>
    <t xml:space="preserve">    732 - Ústredné kúrenie -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</si>
  <si>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</si>
  <si>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</si>
  <si>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</si>
  <si>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783 - Nátery</t>
  </si>
  <si>
    <t xml:space="preserve">    783.1 -  Demontáž jestv. zariadenia</t>
  </si>
  <si>
    <t>Ostatné -  Ostatné</t>
  </si>
  <si>
    <t>2) Ostatné náklady</t>
  </si>
  <si>
    <t>ROZPOČET</t>
  </si>
  <si>
    <t>PČ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</si>
  <si>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</si>
  <si>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</si>
  <si>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</si>
  <si>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</si>
  <si>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</si>
  <si>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</si>
  <si>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</si>
  <si>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</si>
  <si>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</si>
  <si>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</si>
  <si>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</si>
  <si>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</si>
  <si>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</si>
  <si>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Odvoz sutiny a vybúraných hmôt na skládku do 1 km</t>
  </si>
  <si>
    <t>t</t>
  </si>
  <si>
    <t>4</t>
  </si>
  <si>
    <t>225956884</t>
  </si>
  <si>
    <t>Odvoz sutiny a vybúraných hmôt na skládku za každý ďalší 1 km</t>
  </si>
  <si>
    <t>-957877288</t>
  </si>
  <si>
    <t>3</t>
  </si>
  <si>
    <t>Vnútrostavenisková doprava sutiny a vybúraných hmôt do 10 m</t>
  </si>
  <si>
    <t>143782598</t>
  </si>
  <si>
    <t>Poplatok za skladovanie - kovy a ostatné</t>
  </si>
  <si>
    <t>-1267139021</t>
  </si>
  <si>
    <t>5</t>
  </si>
  <si>
    <t>Montáž trubíc z EPDM, do hr.25,vnút.priemer 76</t>
  </si>
  <si>
    <t>m</t>
  </si>
  <si>
    <t>16</t>
  </si>
  <si>
    <t>734836415</t>
  </si>
  <si>
    <t>6</t>
  </si>
  <si>
    <t>M</t>
  </si>
  <si>
    <t>32</t>
  </si>
  <si>
    <t>1972095089</t>
  </si>
  <si>
    <t>7</t>
  </si>
  <si>
    <t>-1351717809</t>
  </si>
  <si>
    <t>8</t>
  </si>
  <si>
    <t>2098509508</t>
  </si>
  <si>
    <t>9</t>
  </si>
  <si>
    <t>-625671215</t>
  </si>
  <si>
    <t>10</t>
  </si>
  <si>
    <t>ks</t>
  </si>
  <si>
    <t>521046287</t>
  </si>
  <si>
    <t>-190486216</t>
  </si>
  <si>
    <t>12</t>
  </si>
  <si>
    <t>-237818824</t>
  </si>
  <si>
    <t>13</t>
  </si>
  <si>
    <t>Presun hmôt pre izolácie tepelné v objektoch výšky nad 6 m do 12 m</t>
  </si>
  <si>
    <t>%</t>
  </si>
  <si>
    <t>85700947</t>
  </si>
  <si>
    <t>14</t>
  </si>
  <si>
    <t>Montáž čerpadla (do potrubia) obehového špirálového DN 40</t>
  </si>
  <si>
    <t>súb.</t>
  </si>
  <si>
    <t>1166518897</t>
  </si>
  <si>
    <t>15</t>
  </si>
  <si>
    <t>1246723139</t>
  </si>
  <si>
    <t>Prepojenie na jestvujúcu reguláciu UK</t>
  </si>
  <si>
    <t>301995503</t>
  </si>
  <si>
    <t>17</t>
  </si>
  <si>
    <t>Presun hmôt pre strojovne v objektoch výšky nad 6 m do 12 m</t>
  </si>
  <si>
    <t>1664767797</t>
  </si>
  <si>
    <t>18</t>
  </si>
  <si>
    <t>Potrubie z rúrok závitových oceľových bezšvových mat. 11353.1 DN 15</t>
  </si>
  <si>
    <t>529600653</t>
  </si>
  <si>
    <t>19</t>
  </si>
  <si>
    <t>Potrubie z rúrok závitových oceľových bezšvových mat. 11353.1 DN 20</t>
  </si>
  <si>
    <t>1400944463</t>
  </si>
  <si>
    <t>Potrubie z rúrok závitových oceľových bezšvových mat. 11353.1 DN 32</t>
  </si>
  <si>
    <t>600922642</t>
  </si>
  <si>
    <t>21</t>
  </si>
  <si>
    <t>Potrubie z rúrok hladkých bezšvových nízkotlakových mat. 11353.1 priemer 57/2, 9</t>
  </si>
  <si>
    <t>-823685294</t>
  </si>
  <si>
    <t>22</t>
  </si>
  <si>
    <t>Príplatok za napojenie na jestv. potrubie DN 25</t>
  </si>
  <si>
    <t>-394933486</t>
  </si>
  <si>
    <t>23</t>
  </si>
  <si>
    <t>sub</t>
  </si>
  <si>
    <t>-362877215</t>
  </si>
  <si>
    <t>24</t>
  </si>
  <si>
    <t>457683123</t>
  </si>
  <si>
    <t>25</t>
  </si>
  <si>
    <t>Tlaková skúška potrubia z oceľových rúrok závitových</t>
  </si>
  <si>
    <t>1530066220</t>
  </si>
  <si>
    <t>26</t>
  </si>
  <si>
    <t>Presun hmôt pre rozvody potrubia v objektoch výšky nad 6 do 24 m</t>
  </si>
  <si>
    <t>1367605626</t>
  </si>
  <si>
    <t>27</t>
  </si>
  <si>
    <t>Montáž závitovej armatúry s 1 závitom do G 1/2</t>
  </si>
  <si>
    <t>1377476791</t>
  </si>
  <si>
    <t>28</t>
  </si>
  <si>
    <t xml:space="preserve">Vypúšťací guľový kohút s páčkou, 1/2" </t>
  </si>
  <si>
    <t>-355139077</t>
  </si>
  <si>
    <t>29</t>
  </si>
  <si>
    <t>Montáž závitovej armatúry s 2 závitmi do G 1/2</t>
  </si>
  <si>
    <t>1857863165</t>
  </si>
  <si>
    <t>30</t>
  </si>
  <si>
    <t>-780340925</t>
  </si>
  <si>
    <t>31</t>
  </si>
  <si>
    <t>-710983941</t>
  </si>
  <si>
    <t>Montáž závitovej armatúry s 2 závitmi G 3/4</t>
  </si>
  <si>
    <t>-610487129</t>
  </si>
  <si>
    <t>33</t>
  </si>
  <si>
    <t>-368474409</t>
  </si>
  <si>
    <t>34</t>
  </si>
  <si>
    <t>1113094450</t>
  </si>
  <si>
    <t>35</t>
  </si>
  <si>
    <t>Montáž závitovej armatúry s 2 závitmi G 5/4</t>
  </si>
  <si>
    <t>1807272629</t>
  </si>
  <si>
    <t>36</t>
  </si>
  <si>
    <t>Guľový uzáver DN 32</t>
  </si>
  <si>
    <t>-563653866</t>
  </si>
  <si>
    <t>37</t>
  </si>
  <si>
    <t>Montáž závitovej armatúry s 2 závitmi G 2</t>
  </si>
  <si>
    <t>-2128679523</t>
  </si>
  <si>
    <t>38</t>
  </si>
  <si>
    <t>Guľový uzáver DN 50</t>
  </si>
  <si>
    <t>1528248157</t>
  </si>
  <si>
    <t>39</t>
  </si>
  <si>
    <t>Montáž ventilu odvzdušňovacieho závitového automatického G 1/2</t>
  </si>
  <si>
    <t>1749556080</t>
  </si>
  <si>
    <t>40</t>
  </si>
  <si>
    <t>Ventil odvzdušňovací automatický, 1/2", PN 10,</t>
  </si>
  <si>
    <t>-1024799179</t>
  </si>
  <si>
    <t>41</t>
  </si>
  <si>
    <t xml:space="preserve">Montáž ventilu závitového regulačného G 3/4 </t>
  </si>
  <si>
    <t>13727169</t>
  </si>
  <si>
    <t>42</t>
  </si>
  <si>
    <t>341825747</t>
  </si>
  <si>
    <t>43</t>
  </si>
  <si>
    <t xml:space="preserve">Montáž ventilu závitového regulačného G 1 </t>
  </si>
  <si>
    <t>1710375186</t>
  </si>
  <si>
    <t>44</t>
  </si>
  <si>
    <t>-1971543619</t>
  </si>
  <si>
    <t>45</t>
  </si>
  <si>
    <t xml:space="preserve">Montáž ventilu závitového regulačného G 6/4 </t>
  </si>
  <si>
    <t>-686709556</t>
  </si>
  <si>
    <t>46</t>
  </si>
  <si>
    <t>-635275978</t>
  </si>
  <si>
    <t>47</t>
  </si>
  <si>
    <t xml:space="preserve">Montáž ventilu závitového regulačného G 2 </t>
  </si>
  <si>
    <t>777438846</t>
  </si>
  <si>
    <t>48</t>
  </si>
  <si>
    <t>358345273</t>
  </si>
  <si>
    <t>49</t>
  </si>
  <si>
    <t>Montáž termostatickej hlavice kvapalinovej jednoduchej</t>
  </si>
  <si>
    <t>-187053900</t>
  </si>
  <si>
    <t>50</t>
  </si>
  <si>
    <t>393276874</t>
  </si>
  <si>
    <t>51</t>
  </si>
  <si>
    <t>Montáž spätného ventilu G 2</t>
  </si>
  <si>
    <t>-1593131656</t>
  </si>
  <si>
    <t>52</t>
  </si>
  <si>
    <t>Spätný ventil, 2" FF, PN 16</t>
  </si>
  <si>
    <t>1398328054</t>
  </si>
  <si>
    <t>53</t>
  </si>
  <si>
    <t>Montáž filtra závitového G 1 1/4</t>
  </si>
  <si>
    <t>-1138252736</t>
  </si>
  <si>
    <t>54</t>
  </si>
  <si>
    <t>Filter závitový, 5/4", PN 20</t>
  </si>
  <si>
    <t>-497098679</t>
  </si>
  <si>
    <t>55</t>
  </si>
  <si>
    <t xml:space="preserve">Montáž filtra závitového G 2 </t>
  </si>
  <si>
    <t>413283783</t>
  </si>
  <si>
    <t>56</t>
  </si>
  <si>
    <t>Filter závitový, 2", PN 16</t>
  </si>
  <si>
    <t>1968077661</t>
  </si>
  <si>
    <t>57</t>
  </si>
  <si>
    <t xml:space="preserve">Montáž tlakomera </t>
  </si>
  <si>
    <t>-515232093</t>
  </si>
  <si>
    <t>58</t>
  </si>
  <si>
    <t>Spätný ventil pre manometer MTR REM 15</t>
  </si>
  <si>
    <t>-1739151493</t>
  </si>
  <si>
    <t>59</t>
  </si>
  <si>
    <t>Termo-manometer axialny, rozsah 0-600 kPa, 0- 120 st., 1/2"</t>
  </si>
  <si>
    <t>337916758</t>
  </si>
  <si>
    <t>60</t>
  </si>
  <si>
    <t>Presun hmôt pre armatúry v objektoch výšky nad 6 do 24 m</t>
  </si>
  <si>
    <t>-645099289</t>
  </si>
  <si>
    <t>61</t>
  </si>
  <si>
    <t>Montáž vykurovacieho telesa článkového liatinového výšky 500 mm dĺžky 700-900 mm</t>
  </si>
  <si>
    <t>524748852</t>
  </si>
  <si>
    <t>62</t>
  </si>
  <si>
    <t>-781359139</t>
  </si>
  <si>
    <t>63</t>
  </si>
  <si>
    <t>Montáž vykurovacieho telesa článkového liatinového výšky 900 mm dĺžky 1000-1200 mm</t>
  </si>
  <si>
    <t>-1725540177</t>
  </si>
  <si>
    <t>64</t>
  </si>
  <si>
    <t>-824477097</t>
  </si>
  <si>
    <t>65</t>
  </si>
  <si>
    <t>Vykurovacie telesá liatinové odpojenie a pripojenie po nátere</t>
  </si>
  <si>
    <t>m2</t>
  </si>
  <si>
    <t>-1758587187</t>
  </si>
  <si>
    <t>66</t>
  </si>
  <si>
    <t>Vykurovacie telesá liatinové tlakové skúšky vodou telies článkových</t>
  </si>
  <si>
    <t>294488792</t>
  </si>
  <si>
    <t>67</t>
  </si>
  <si>
    <t>Montáž vykurovacích telies zostavených z použitých článkov liatinových</t>
  </si>
  <si>
    <t>1204431108</t>
  </si>
  <si>
    <t>68</t>
  </si>
  <si>
    <t>-518873933</t>
  </si>
  <si>
    <t>69</t>
  </si>
  <si>
    <t>-1291867524</t>
  </si>
  <si>
    <t>70</t>
  </si>
  <si>
    <t>Presun hmôt pre vykurovacie telesá v objektoch výšky nad 6 do 12 m</t>
  </si>
  <si>
    <t>-794573493</t>
  </si>
  <si>
    <t>71</t>
  </si>
  <si>
    <t>Nátery liatinových radiátorov syntetické dvojnásobné 2x s emailovaním a základným náterom - 140µm</t>
  </si>
  <si>
    <t>-216768555</t>
  </si>
  <si>
    <t>72</t>
  </si>
  <si>
    <t xml:space="preserve">Odmastenie liatinových člank. telies </t>
  </si>
  <si>
    <t>958880127</t>
  </si>
  <si>
    <t>73</t>
  </si>
  <si>
    <t>Nátery kov.potr.a armatúr syntet. potrubie do DN 50 mm dvojnás. so základným náterom - 105µm</t>
  </si>
  <si>
    <t>-2107520866</t>
  </si>
  <si>
    <t>74</t>
  </si>
  <si>
    <t>Nátery kov.potr.a armatúr syntet. potrubie do DN 50 mm dvojnás. 1x email a základný náter - 140µm</t>
  </si>
  <si>
    <t>678565653</t>
  </si>
  <si>
    <t>75</t>
  </si>
  <si>
    <t>Demontáž potrubia z oceľových rúrok závitových nad 15 do DN 32,  -0,00320t</t>
  </si>
  <si>
    <t>1315313149</t>
  </si>
  <si>
    <t>76</t>
  </si>
  <si>
    <t>Rozrezanie konzoly, podpery a výložníka pre potrubie z uholníkov L do 50x50x5 mm,  -0,00215t</t>
  </si>
  <si>
    <t>655381550</t>
  </si>
  <si>
    <t>77</t>
  </si>
  <si>
    <t>Demontáž radiátorov článkových,  -0,02380t</t>
  </si>
  <si>
    <t>1086886952</t>
  </si>
  <si>
    <t>78</t>
  </si>
  <si>
    <t>Demontáž konzol alebo držiakov vykurovacieho telesa, registra, konvektora do odpadu</t>
  </si>
  <si>
    <t>-2034630421</t>
  </si>
  <si>
    <t>79</t>
  </si>
  <si>
    <t>Demontáž ostatných doplnkov stavieb s hmotnosťou jednotlivých dielov konštrukcií do 50 kg,  -0,00100t</t>
  </si>
  <si>
    <t>kg</t>
  </si>
  <si>
    <t>-85203090</t>
  </si>
  <si>
    <t>80</t>
  </si>
  <si>
    <t>Vyregulovanie systému</t>
  </si>
  <si>
    <t>hod</t>
  </si>
  <si>
    <t>512</t>
  </si>
  <si>
    <t>1268984085</t>
  </si>
  <si>
    <t>81</t>
  </si>
  <si>
    <t>Revízne správy</t>
  </si>
  <si>
    <t>kpl</t>
  </si>
  <si>
    <t>380265994</t>
  </si>
  <si>
    <t>82</t>
  </si>
  <si>
    <t>Kompletné vyskúšanie</t>
  </si>
  <si>
    <t>-1971612889</t>
  </si>
  <si>
    <t>83</t>
  </si>
  <si>
    <t>Búracie práce</t>
  </si>
  <si>
    <t>h</t>
  </si>
  <si>
    <t>1174548794</t>
  </si>
  <si>
    <t>84</t>
  </si>
  <si>
    <t>Protokol o vyregulovaní</t>
  </si>
  <si>
    <t>-826956144</t>
  </si>
  <si>
    <t>Montáž konvektora nástenného výšky  450 mm šírky 120 mm dĺžky do 1600 mm , pripojenie na zásuvku</t>
  </si>
  <si>
    <t>E1.6</t>
  </si>
  <si>
    <t>E1.6 - Vykurovanie</t>
  </si>
  <si>
    <t>Tepelnoizolačná trubica zo syntetického kaučuku ( priemer potrubia  /hrúbka) 22/19 mm</t>
  </si>
  <si>
    <t>Tepelnoizolačná trubica zo syntetického kaučuku ( priemer potrubia /hrúbka) 27/19</t>
  </si>
  <si>
    <t>Tepelnoizolačná trubica zo syntetického kaučuku ( priemer potrubia /hrúbka) 42/19</t>
  </si>
  <si>
    <t>Tepelnoizolačná trubica zo syntetického kaučuku ( priemer potrubia /hrúbka) 57/19</t>
  </si>
  <si>
    <t>Izolačné pásky samolepiace zo syntetického kaučuku 33 mm x 3 mm x 5 m</t>
  </si>
  <si>
    <t>Lepidlo k tepelnoizolačným trubiciam 0,7 kg</t>
  </si>
  <si>
    <t>Protipožiarný tmel silikónový, bal. tuba 310 ml</t>
  </si>
  <si>
    <t>Čerpadlo obehové DN32, dopravná výška 8 m,  stavebná dĺžka 180 mm, 1x230V 50Hz PN10, prietok čerpadla12m3/h, max. teplota kvapaliny 110°C</t>
  </si>
  <si>
    <t xml:space="preserve">Závesný systém pre potrubia </t>
  </si>
  <si>
    <t xml:space="preserve">Pevné body závesného systému pre potrubia DN 50 + montáž </t>
  </si>
  <si>
    <t>Termostatický radiátorový ventil s plynulým presným prednastavením - 1/2", pre dvojrúrkové sústavy</t>
  </si>
  <si>
    <t>Radiová spojka priama  - 1/2"</t>
  </si>
  <si>
    <t>Termostatický radiátorový ventil s plynulým presným prednastavením - 3/4", pre dvojrúrkové sústavy</t>
  </si>
  <si>
    <t>Radiová spojka priama  - 3/4"</t>
  </si>
  <si>
    <t>Vyvažovací ventil DN 10 bez vypúšťania, pre vyvažovanie vykurovacích alebo chladiacich sústav</t>
  </si>
  <si>
    <t>Vyvažovací ventil DN 25 bez vypúšťania, pre vyvažovanie vykurovacích alebo chladiacich sústav</t>
  </si>
  <si>
    <t>Vyvažovací ventil DN 40 bez vypúšťania, pre vyvažovanie vykurovacích alebo chladiacich sústav</t>
  </si>
  <si>
    <t>Vyvažovací ventil DN 50 bez vypúšťania, pre vyvažovanie vykurovacích alebo chladiacich sústav</t>
  </si>
  <si>
    <t>Termostatická hlavica biela s vstavaným snímačom, rozsah nastavenia: 6 ° C - 28 ° C , zabezpečenie proti nadmernému zdvihu, ochrana proti zamrznutiu 6 ° C</t>
  </si>
  <si>
    <t>Teleso vykurovacie článkové liatinové, rozteč x hĺbka článku 500x160 mm bez nožičiek</t>
  </si>
  <si>
    <t>Teleso vykurovacie článkové liatinové, roztečxhĺbka 900x160 mm bez nožičiek</t>
  </si>
  <si>
    <t>Elektrický priamovýkurovací konvektor 500 W, 384x451x98 mm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</si>
</sst>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166" fontId="19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vertical="center" wrapText="1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4" xfId="0" applyFont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4"/>
  <sheetViews>
    <sheetView showGridLines="0" tabSelected="1" workbookViewId="0">
      <pane ySplit="1" topLeftCell="A2" activePane="bottomLeft" state="frozen"/>
      <selection pane="bottomLeft" activeCell="BE5" sqref="BE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R2" s="168" t="s">
        <v>8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50000000000003" customHeight="1">
      <c r="B4" s="23"/>
      <c r="C4" s="163" t="s">
        <v>11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24"/>
      <c r="AS4" s="18" t="s">
        <v>12</v>
      </c>
      <c r="BS4" s="19" t="s">
        <v>9</v>
      </c>
    </row>
    <row r="5" spans="1:73" ht="14.45" customHeight="1">
      <c r="B5" s="23"/>
      <c r="C5" s="25"/>
      <c r="D5" s="26" t="s">
        <v>13</v>
      </c>
      <c r="E5" s="25"/>
      <c r="F5" s="25"/>
      <c r="G5" s="25"/>
      <c r="H5" s="25"/>
      <c r="I5" s="25"/>
      <c r="J5" s="25"/>
      <c r="K5" s="165" t="s">
        <v>14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15</v>
      </c>
      <c r="E6" s="25"/>
      <c r="F6" s="25"/>
      <c r="G6" s="25"/>
      <c r="H6" s="25"/>
      <c r="I6" s="25"/>
      <c r="J6" s="25"/>
      <c r="K6" s="167" t="s">
        <v>16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25"/>
      <c r="AQ6" s="24"/>
      <c r="BS6" s="19" t="s">
        <v>9</v>
      </c>
    </row>
    <row r="7" spans="1:73" ht="14.45" customHeight="1">
      <c r="B7" s="23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19</v>
      </c>
      <c r="E8" s="25"/>
      <c r="F8" s="25"/>
      <c r="G8" s="25"/>
      <c r="H8" s="25"/>
      <c r="I8" s="25"/>
      <c r="J8" s="25"/>
      <c r="K8" s="27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21</v>
      </c>
      <c r="AL8" s="25"/>
      <c r="AM8" s="25"/>
      <c r="AN8" s="27"/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23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25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23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24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25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27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23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25</v>
      </c>
      <c r="AL17" s="25"/>
      <c r="AM17" s="25"/>
      <c r="AN17" s="27" t="s">
        <v>5</v>
      </c>
      <c r="AO17" s="25"/>
      <c r="AP17" s="25"/>
      <c r="AQ17" s="24"/>
      <c r="BS17" s="19" t="s">
        <v>29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30</v>
      </c>
    </row>
    <row r="19" spans="2:71" ht="14.45" customHeight="1">
      <c r="B19" s="23"/>
      <c r="C19" s="25"/>
      <c r="D19" s="29" t="s">
        <v>31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23</v>
      </c>
      <c r="AL19" s="25"/>
      <c r="AM19" s="25"/>
      <c r="AN19" s="27" t="s">
        <v>5</v>
      </c>
      <c r="AO19" s="25"/>
      <c r="AP19" s="25"/>
      <c r="AQ19" s="24"/>
      <c r="BS19" s="19" t="s">
        <v>30</v>
      </c>
    </row>
    <row r="20" spans="2:71" ht="18.399999999999999" customHeight="1">
      <c r="B20" s="23"/>
      <c r="C20" s="25"/>
      <c r="D20" s="25"/>
      <c r="E20" s="27" t="s">
        <v>24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25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0</v>
      </c>
      <c r="AL26" s="166"/>
      <c r="AM26" s="166"/>
      <c r="AN26" s="166"/>
      <c r="AO26" s="166"/>
      <c r="AP26" s="25"/>
      <c r="AQ26" s="24"/>
    </row>
    <row r="27" spans="2:71" ht="14.45" customHeight="1">
      <c r="B27" s="23"/>
      <c r="C27" s="25"/>
      <c r="D27" s="31" t="s">
        <v>34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ROUND(AG91,2)</f>
        <v>0</v>
      </c>
      <c r="AL27" s="185"/>
      <c r="AM27" s="185"/>
      <c r="AN27" s="185"/>
      <c r="AO27" s="185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6">
        <f>ROUND(AK26+AK27,2)</f>
        <v>0</v>
      </c>
      <c r="AL29" s="187"/>
      <c r="AM29" s="187"/>
      <c r="AN29" s="187"/>
      <c r="AO29" s="187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36</v>
      </c>
      <c r="E31" s="38"/>
      <c r="F31" s="39" t="s">
        <v>37</v>
      </c>
      <c r="G31" s="38"/>
      <c r="H31" s="38"/>
      <c r="I31" s="38"/>
      <c r="J31" s="38"/>
      <c r="K31" s="38"/>
      <c r="L31" s="159">
        <v>0.2</v>
      </c>
      <c r="M31" s="160"/>
      <c r="N31" s="160"/>
      <c r="O31" s="160"/>
      <c r="P31" s="38"/>
      <c r="Q31" s="38"/>
      <c r="R31" s="38"/>
      <c r="S31" s="38"/>
      <c r="T31" s="41" t="s">
        <v>38</v>
      </c>
      <c r="U31" s="38"/>
      <c r="V31" s="38"/>
      <c r="W31" s="188">
        <f>ROUND(AZ87+SUM(CD92),2)</f>
        <v>0</v>
      </c>
      <c r="X31" s="160"/>
      <c r="Y31" s="160"/>
      <c r="Z31" s="160"/>
      <c r="AA31" s="160"/>
      <c r="AB31" s="160"/>
      <c r="AC31" s="160"/>
      <c r="AD31" s="160"/>
      <c r="AE31" s="160"/>
      <c r="AF31" s="38"/>
      <c r="AG31" s="38"/>
      <c r="AH31" s="38"/>
      <c r="AI31" s="38"/>
      <c r="AJ31" s="38"/>
      <c r="AK31" s="188">
        <f>ROUND(AV87+SUM(BY92),2)</f>
        <v>0</v>
      </c>
      <c r="AL31" s="160"/>
      <c r="AM31" s="160"/>
      <c r="AN31" s="160"/>
      <c r="AO31" s="160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39</v>
      </c>
      <c r="G32" s="38"/>
      <c r="H32" s="38"/>
      <c r="I32" s="38"/>
      <c r="J32" s="38"/>
      <c r="K32" s="38"/>
      <c r="L32" s="159">
        <v>0.2</v>
      </c>
      <c r="M32" s="160"/>
      <c r="N32" s="160"/>
      <c r="O32" s="160"/>
      <c r="P32" s="38"/>
      <c r="Q32" s="38"/>
      <c r="R32" s="38"/>
      <c r="S32" s="38"/>
      <c r="T32" s="41" t="s">
        <v>38</v>
      </c>
      <c r="U32" s="38"/>
      <c r="V32" s="38"/>
      <c r="W32" s="188">
        <f>ROUND(BA87+SUM(CE92),2)</f>
        <v>0</v>
      </c>
      <c r="X32" s="160"/>
      <c r="Y32" s="160"/>
      <c r="Z32" s="160"/>
      <c r="AA32" s="160"/>
      <c r="AB32" s="160"/>
      <c r="AC32" s="160"/>
      <c r="AD32" s="160"/>
      <c r="AE32" s="160"/>
      <c r="AF32" s="38"/>
      <c r="AG32" s="38"/>
      <c r="AH32" s="38"/>
      <c r="AI32" s="38"/>
      <c r="AJ32" s="38"/>
      <c r="AK32" s="188">
        <f>ROUND(AW87+SUM(BZ92),2)</f>
        <v>0</v>
      </c>
      <c r="AL32" s="160"/>
      <c r="AM32" s="160"/>
      <c r="AN32" s="160"/>
      <c r="AO32" s="160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40</v>
      </c>
      <c r="G33" s="38"/>
      <c r="H33" s="38"/>
      <c r="I33" s="38"/>
      <c r="J33" s="38"/>
      <c r="K33" s="38"/>
      <c r="L33" s="159">
        <v>0.2</v>
      </c>
      <c r="M33" s="160"/>
      <c r="N33" s="160"/>
      <c r="O33" s="160"/>
      <c r="P33" s="38"/>
      <c r="Q33" s="38"/>
      <c r="R33" s="38"/>
      <c r="S33" s="38"/>
      <c r="T33" s="41" t="s">
        <v>38</v>
      </c>
      <c r="U33" s="38"/>
      <c r="V33" s="38"/>
      <c r="W33" s="188">
        <f>ROUND(BB87+SUM(CF92),2)</f>
        <v>0</v>
      </c>
      <c r="X33" s="160"/>
      <c r="Y33" s="160"/>
      <c r="Z33" s="160"/>
      <c r="AA33" s="160"/>
      <c r="AB33" s="160"/>
      <c r="AC33" s="160"/>
      <c r="AD33" s="160"/>
      <c r="AE33" s="160"/>
      <c r="AF33" s="38"/>
      <c r="AG33" s="38"/>
      <c r="AH33" s="38"/>
      <c r="AI33" s="38"/>
      <c r="AJ33" s="38"/>
      <c r="AK33" s="188">
        <v>0</v>
      </c>
      <c r="AL33" s="160"/>
      <c r="AM33" s="160"/>
      <c r="AN33" s="160"/>
      <c r="AO33" s="160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41</v>
      </c>
      <c r="G34" s="38"/>
      <c r="H34" s="38"/>
      <c r="I34" s="38"/>
      <c r="J34" s="38"/>
      <c r="K34" s="38"/>
      <c r="L34" s="159">
        <v>0.2</v>
      </c>
      <c r="M34" s="160"/>
      <c r="N34" s="160"/>
      <c r="O34" s="160"/>
      <c r="P34" s="38"/>
      <c r="Q34" s="38"/>
      <c r="R34" s="38"/>
      <c r="S34" s="38"/>
      <c r="T34" s="41" t="s">
        <v>38</v>
      </c>
      <c r="U34" s="38"/>
      <c r="V34" s="38"/>
      <c r="W34" s="188">
        <f>ROUND(BC87+SUM(CG92),2)</f>
        <v>0</v>
      </c>
      <c r="X34" s="160"/>
      <c r="Y34" s="160"/>
      <c r="Z34" s="160"/>
      <c r="AA34" s="160"/>
      <c r="AB34" s="160"/>
      <c r="AC34" s="160"/>
      <c r="AD34" s="160"/>
      <c r="AE34" s="160"/>
      <c r="AF34" s="38"/>
      <c r="AG34" s="38"/>
      <c r="AH34" s="38"/>
      <c r="AI34" s="38"/>
      <c r="AJ34" s="38"/>
      <c r="AK34" s="188">
        <v>0</v>
      </c>
      <c r="AL34" s="160"/>
      <c r="AM34" s="160"/>
      <c r="AN34" s="160"/>
      <c r="AO34" s="160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42</v>
      </c>
      <c r="G35" s="38"/>
      <c r="H35" s="38"/>
      <c r="I35" s="38"/>
      <c r="J35" s="38"/>
      <c r="K35" s="38"/>
      <c r="L35" s="159">
        <v>0</v>
      </c>
      <c r="M35" s="160"/>
      <c r="N35" s="160"/>
      <c r="O35" s="160"/>
      <c r="P35" s="38"/>
      <c r="Q35" s="38"/>
      <c r="R35" s="38"/>
      <c r="S35" s="38"/>
      <c r="T35" s="41" t="s">
        <v>38</v>
      </c>
      <c r="U35" s="38"/>
      <c r="V35" s="38"/>
      <c r="W35" s="188">
        <f>ROUND(BD87+SUM(CH92),2)</f>
        <v>0</v>
      </c>
      <c r="X35" s="160"/>
      <c r="Y35" s="160"/>
      <c r="Z35" s="160"/>
      <c r="AA35" s="160"/>
      <c r="AB35" s="160"/>
      <c r="AC35" s="160"/>
      <c r="AD35" s="160"/>
      <c r="AE35" s="160"/>
      <c r="AF35" s="38"/>
      <c r="AG35" s="38"/>
      <c r="AH35" s="38"/>
      <c r="AI35" s="38"/>
      <c r="AJ35" s="38"/>
      <c r="AK35" s="188">
        <v>0</v>
      </c>
      <c r="AL35" s="160"/>
      <c r="AM35" s="160"/>
      <c r="AN35" s="160"/>
      <c r="AO35" s="160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44</v>
      </c>
      <c r="U37" s="45"/>
      <c r="V37" s="45"/>
      <c r="W37" s="45"/>
      <c r="X37" s="190" t="s">
        <v>45</v>
      </c>
      <c r="Y37" s="191"/>
      <c r="Z37" s="191"/>
      <c r="AA37" s="191"/>
      <c r="AB37" s="191"/>
      <c r="AC37" s="45"/>
      <c r="AD37" s="45"/>
      <c r="AE37" s="45"/>
      <c r="AF37" s="45"/>
      <c r="AG37" s="45"/>
      <c r="AH37" s="45"/>
      <c r="AI37" s="45"/>
      <c r="AJ37" s="45"/>
      <c r="AK37" s="192">
        <f>SUM(AK29:AK35)</f>
        <v>0</v>
      </c>
      <c r="AL37" s="191"/>
      <c r="AM37" s="191"/>
      <c r="AN37" s="191"/>
      <c r="AO37" s="193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48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49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48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49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63" t="s">
        <v>52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34"/>
    </row>
    <row r="77" spans="2:43" s="3" customFormat="1" ht="14.45" customHeight="1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1151-18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195" t="str">
        <f>K6</f>
        <v>Nemocnica Myjava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Myjava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21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22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/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27</v>
      </c>
      <c r="AJ82" s="33"/>
      <c r="AK82" s="33"/>
      <c r="AL82" s="33"/>
      <c r="AM82" s="174" t="str">
        <f>IF(E17="","",E17)</f>
        <v>Ing. Rastislav Konkoľ</v>
      </c>
      <c r="AN82" s="174"/>
      <c r="AO82" s="174"/>
      <c r="AP82" s="174"/>
      <c r="AQ82" s="34"/>
      <c r="AS82" s="170" t="s">
        <v>53</v>
      </c>
      <c r="AT82" s="171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26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31</v>
      </c>
      <c r="AJ83" s="33"/>
      <c r="AK83" s="33"/>
      <c r="AL83" s="33"/>
      <c r="AM83" s="174" t="str">
        <f>IF(E20="","",E20)</f>
        <v/>
      </c>
      <c r="AN83" s="174"/>
      <c r="AO83" s="174"/>
      <c r="AP83" s="174"/>
      <c r="AQ83" s="34"/>
      <c r="AS83" s="172"/>
      <c r="AT83" s="173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72"/>
      <c r="AT84" s="173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97" t="s">
        <v>54</v>
      </c>
      <c r="D85" s="176"/>
      <c r="E85" s="176"/>
      <c r="F85" s="176"/>
      <c r="G85" s="176"/>
      <c r="H85" s="72"/>
      <c r="I85" s="175" t="s">
        <v>55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5" t="s">
        <v>56</v>
      </c>
      <c r="AH85" s="176"/>
      <c r="AI85" s="176"/>
      <c r="AJ85" s="176"/>
      <c r="AK85" s="176"/>
      <c r="AL85" s="176"/>
      <c r="AM85" s="176"/>
      <c r="AN85" s="175" t="s">
        <v>57</v>
      </c>
      <c r="AO85" s="176"/>
      <c r="AP85" s="177"/>
      <c r="AQ85" s="34"/>
      <c r="AS85" s="73" t="s">
        <v>58</v>
      </c>
      <c r="AT85" s="74" t="s">
        <v>59</v>
      </c>
      <c r="AU85" s="74" t="s">
        <v>60</v>
      </c>
      <c r="AV85" s="74" t="s">
        <v>61</v>
      </c>
      <c r="AW85" s="74" t="s">
        <v>62</v>
      </c>
      <c r="AX85" s="74" t="s">
        <v>63</v>
      </c>
      <c r="AY85" s="74" t="s">
        <v>64</v>
      </c>
      <c r="AZ85" s="74" t="s">
        <v>65</v>
      </c>
      <c r="BA85" s="74" t="s">
        <v>66</v>
      </c>
      <c r="BB85" s="74" t="s">
        <v>67</v>
      </c>
      <c r="BC85" s="74" t="s">
        <v>68</v>
      </c>
      <c r="BD85" s="75" t="s">
        <v>69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70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1">
        <f>ROUND(AG88,2)</f>
        <v>0</v>
      </c>
      <c r="AH87" s="181"/>
      <c r="AI87" s="181"/>
      <c r="AJ87" s="181"/>
      <c r="AK87" s="181"/>
      <c r="AL87" s="181"/>
      <c r="AM87" s="181"/>
      <c r="AN87" s="182">
        <f>SUM(AG87,AT87)</f>
        <v>0</v>
      </c>
      <c r="AO87" s="182"/>
      <c r="AP87" s="182"/>
      <c r="AQ87" s="68"/>
      <c r="AS87" s="79">
        <f>ROUND(AS88,2)</f>
        <v>0</v>
      </c>
      <c r="AT87" s="80">
        <f>ROUND(SUM(AV87:AW87),2)</f>
        <v>0</v>
      </c>
      <c r="AU87" s="81">
        <f>ROUND(AU88,5)</f>
        <v>569.68886999999995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 t="shared" ref="AZ87:BD88" si="0">ROUND(AZ88,2)</f>
        <v>0</v>
      </c>
      <c r="BA87" s="80">
        <f t="shared" si="0"/>
        <v>0</v>
      </c>
      <c r="BB87" s="80">
        <f t="shared" si="0"/>
        <v>0</v>
      </c>
      <c r="BC87" s="80">
        <f t="shared" si="0"/>
        <v>0</v>
      </c>
      <c r="BD87" s="82">
        <f t="shared" si="0"/>
        <v>0</v>
      </c>
      <c r="BS87" s="83" t="s">
        <v>71</v>
      </c>
      <c r="BT87" s="83" t="s">
        <v>72</v>
      </c>
      <c r="BU87" s="84" t="s">
        <v>73</v>
      </c>
      <c r="BV87" s="83" t="s">
        <v>74</v>
      </c>
      <c r="BW87" s="83" t="s">
        <v>75</v>
      </c>
      <c r="BX87" s="83" t="s">
        <v>76</v>
      </c>
    </row>
    <row r="88" spans="1:76" s="5" customFormat="1" ht="47.25" customHeight="1">
      <c r="B88" s="85"/>
      <c r="C88" s="86"/>
      <c r="D88" s="194"/>
      <c r="E88" s="194"/>
      <c r="F88" s="194"/>
      <c r="G88" s="194"/>
      <c r="H88" s="194"/>
      <c r="I88" s="87"/>
      <c r="J88" s="194" t="s">
        <v>78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80">
        <f>ROUND(AG89,2)</f>
        <v>0</v>
      </c>
      <c r="AH88" s="179"/>
      <c r="AI88" s="179"/>
      <c r="AJ88" s="179"/>
      <c r="AK88" s="179"/>
      <c r="AL88" s="179"/>
      <c r="AM88" s="179"/>
      <c r="AN88" s="178">
        <f>SUM(AG88,AT88)</f>
        <v>0</v>
      </c>
      <c r="AO88" s="179"/>
      <c r="AP88" s="179"/>
      <c r="AQ88" s="88"/>
      <c r="AS88" s="89">
        <f>ROUND(AS89,2)</f>
        <v>0</v>
      </c>
      <c r="AT88" s="90">
        <f>ROUND(SUM(AV88:AW88),2)</f>
        <v>0</v>
      </c>
      <c r="AU88" s="91">
        <f>ROUND(AU89,5)</f>
        <v>569.68886999999995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 t="shared" si="0"/>
        <v>0</v>
      </c>
      <c r="BA88" s="90">
        <f t="shared" si="0"/>
        <v>0</v>
      </c>
      <c r="BB88" s="90">
        <f t="shared" si="0"/>
        <v>0</v>
      </c>
      <c r="BC88" s="90">
        <f t="shared" si="0"/>
        <v>0</v>
      </c>
      <c r="BD88" s="92">
        <f t="shared" si="0"/>
        <v>0</v>
      </c>
      <c r="BS88" s="93" t="s">
        <v>71</v>
      </c>
      <c r="BT88" s="93" t="s">
        <v>77</v>
      </c>
      <c r="BU88" s="93" t="s">
        <v>73</v>
      </c>
      <c r="BV88" s="93" t="s">
        <v>74</v>
      </c>
      <c r="BW88" s="93" t="s">
        <v>79</v>
      </c>
      <c r="BX88" s="93" t="s">
        <v>75</v>
      </c>
    </row>
    <row r="89" spans="1:76" s="6" customFormat="1" ht="16.5" customHeight="1">
      <c r="A89" s="94" t="s">
        <v>80</v>
      </c>
      <c r="B89" s="95"/>
      <c r="C89" s="96"/>
      <c r="D89" s="96"/>
      <c r="E89" s="189" t="s">
        <v>371</v>
      </c>
      <c r="F89" s="189"/>
      <c r="G89" s="189"/>
      <c r="H89" s="189"/>
      <c r="I89" s="189"/>
      <c r="J89" s="96"/>
      <c r="K89" s="189" t="s">
        <v>82</v>
      </c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98">
        <f>'E1.6 - Vykurovanie'!M31</f>
        <v>0</v>
      </c>
      <c r="AH89" s="199"/>
      <c r="AI89" s="199"/>
      <c r="AJ89" s="199"/>
      <c r="AK89" s="199"/>
      <c r="AL89" s="199"/>
      <c r="AM89" s="199"/>
      <c r="AN89" s="198">
        <f>SUM(AG89,AT89)</f>
        <v>0</v>
      </c>
      <c r="AO89" s="199"/>
      <c r="AP89" s="199"/>
      <c r="AQ89" s="97"/>
      <c r="AS89" s="98">
        <f>'E1.6 - Vykurovanie'!M29</f>
        <v>0</v>
      </c>
      <c r="AT89" s="99">
        <f>ROUND(SUM(AV89:AW89),2)</f>
        <v>0</v>
      </c>
      <c r="AU89" s="100">
        <f>'E1.6 - Vykurovanie'!W122</f>
        <v>569.68886599999985</v>
      </c>
      <c r="AV89" s="99">
        <f>'E1.6 - Vykurovanie'!M33</f>
        <v>0</v>
      </c>
      <c r="AW89" s="99">
        <f>'E1.6 - Vykurovanie'!M34</f>
        <v>0</v>
      </c>
      <c r="AX89" s="99">
        <f>'E1.6 - Vykurovanie'!M35</f>
        <v>0</v>
      </c>
      <c r="AY89" s="99">
        <f>'E1.6 - Vykurovanie'!M36</f>
        <v>0</v>
      </c>
      <c r="AZ89" s="99">
        <f>'E1.6 - Vykurovanie'!H33</f>
        <v>0</v>
      </c>
      <c r="BA89" s="99">
        <f>'E1.6 - Vykurovanie'!H34</f>
        <v>0</v>
      </c>
      <c r="BB89" s="99">
        <f>'E1.6 - Vykurovanie'!H35</f>
        <v>0</v>
      </c>
      <c r="BC89" s="99">
        <f>'E1.6 - Vykurovanie'!H36</f>
        <v>0</v>
      </c>
      <c r="BD89" s="101">
        <f>'E1.6 - Vykurovanie'!H37</f>
        <v>0</v>
      </c>
      <c r="BT89" s="102" t="s">
        <v>83</v>
      </c>
      <c r="BV89" s="102" t="s">
        <v>74</v>
      </c>
      <c r="BW89" s="102" t="s">
        <v>84</v>
      </c>
      <c r="BX89" s="102" t="s">
        <v>79</v>
      </c>
    </row>
    <row r="90" spans="1:76">
      <c r="B90" s="23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4"/>
    </row>
    <row r="91" spans="1:76" s="1" customFormat="1" ht="30" customHeight="1">
      <c r="B91" s="32"/>
      <c r="C91" s="77" t="s">
        <v>85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182">
        <v>0</v>
      </c>
      <c r="AH91" s="182"/>
      <c r="AI91" s="182"/>
      <c r="AJ91" s="182"/>
      <c r="AK91" s="182"/>
      <c r="AL91" s="182"/>
      <c r="AM91" s="182"/>
      <c r="AN91" s="182">
        <v>0</v>
      </c>
      <c r="AO91" s="182"/>
      <c r="AP91" s="182"/>
      <c r="AQ91" s="34"/>
      <c r="AS91" s="73" t="s">
        <v>86</v>
      </c>
      <c r="AT91" s="74" t="s">
        <v>87</v>
      </c>
      <c r="AU91" s="74" t="s">
        <v>36</v>
      </c>
      <c r="AV91" s="75" t="s">
        <v>59</v>
      </c>
    </row>
    <row r="92" spans="1:76" s="1" customFormat="1" ht="10.9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4"/>
      <c r="AS92" s="103"/>
      <c r="AT92" s="53"/>
      <c r="AU92" s="53"/>
      <c r="AV92" s="55"/>
    </row>
    <row r="93" spans="1:76" s="1" customFormat="1" ht="30" customHeight="1">
      <c r="B93" s="32"/>
      <c r="C93" s="104" t="s">
        <v>88</v>
      </c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83">
        <f>ROUND(AG87+AG91,2)</f>
        <v>0</v>
      </c>
      <c r="AH93" s="183"/>
      <c r="AI93" s="183"/>
      <c r="AJ93" s="183"/>
      <c r="AK93" s="183"/>
      <c r="AL93" s="183"/>
      <c r="AM93" s="183"/>
      <c r="AN93" s="183">
        <f>AN87+AN91</f>
        <v>0</v>
      </c>
      <c r="AO93" s="183"/>
      <c r="AP93" s="183"/>
      <c r="AQ93" s="34"/>
    </row>
    <row r="94" spans="1:76" s="1" customFormat="1" ht="6.95" customHeight="1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8"/>
    </row>
  </sheetData>
  <mergeCells count="49">
    <mergeCell ref="E89:I89"/>
    <mergeCell ref="K89:AF89"/>
    <mergeCell ref="W35:AE35"/>
    <mergeCell ref="AK35:AO35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D88:H88"/>
    <mergeCell ref="AN89:AP89"/>
    <mergeCell ref="AM82:AP82"/>
    <mergeCell ref="AG89:AM89"/>
    <mergeCell ref="AG91:AM91"/>
    <mergeCell ref="AN91:AP91"/>
    <mergeCell ref="AG93:AM93"/>
    <mergeCell ref="AN93:AP93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AS82:AT84"/>
    <mergeCell ref="AM83:AP83"/>
    <mergeCell ref="AN85:AP85"/>
    <mergeCell ref="AN88:AP88"/>
    <mergeCell ref="AG88:AM88"/>
    <mergeCell ref="AG87:AM87"/>
    <mergeCell ref="AN87:AP87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úhrnný list stavby"/>
    <hyperlink ref="W1:AF1" location="C87" display="2) Rekapitulácia objektov"/>
    <hyperlink ref="A89" location="'11 - Vykurovanie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218"/>
  <sheetViews>
    <sheetView showGridLines="0" workbookViewId="0">
      <pane ySplit="1" topLeftCell="A2" activePane="bottomLeft" state="frozen"/>
      <selection pane="bottomLeft" activeCell="O10" sqref="O10:P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6"/>
      <c r="B1" s="12"/>
      <c r="C1" s="12"/>
      <c r="D1" s="13" t="s">
        <v>1</v>
      </c>
      <c r="E1" s="12"/>
      <c r="F1" s="14" t="s">
        <v>89</v>
      </c>
      <c r="G1" s="14"/>
      <c r="H1" s="239" t="s">
        <v>90</v>
      </c>
      <c r="I1" s="239"/>
      <c r="J1" s="239"/>
      <c r="K1" s="239"/>
      <c r="L1" s="14" t="s">
        <v>91</v>
      </c>
      <c r="M1" s="12"/>
      <c r="N1" s="12"/>
      <c r="O1" s="13" t="s">
        <v>92</v>
      </c>
      <c r="P1" s="12"/>
      <c r="Q1" s="12"/>
      <c r="R1" s="12"/>
      <c r="S1" s="14" t="s">
        <v>93</v>
      </c>
      <c r="T1" s="14"/>
      <c r="U1" s="106"/>
      <c r="V1" s="106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1" t="s">
        <v>7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S2" s="168" t="s">
        <v>8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72</v>
      </c>
    </row>
    <row r="4" spans="1:66" ht="36.950000000000003" customHeight="1">
      <c r="B4" s="23"/>
      <c r="C4" s="163" t="s">
        <v>94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0" t="str">
        <f>'Rekapitulácia stavby'!K6</f>
        <v>Nemocnica Myjava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4"/>
    </row>
    <row r="7" spans="1:66" ht="25.35" customHeight="1">
      <c r="B7" s="23"/>
      <c r="C7" s="25"/>
      <c r="D7" s="29" t="s">
        <v>95</v>
      </c>
      <c r="E7" s="25"/>
      <c r="F7" s="220" t="s">
        <v>96</v>
      </c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25"/>
      <c r="R7" s="24"/>
    </row>
    <row r="8" spans="1:66" s="1" customFormat="1" ht="32.85" customHeight="1">
      <c r="B8" s="32"/>
      <c r="C8" s="33"/>
      <c r="D8" s="28" t="s">
        <v>97</v>
      </c>
      <c r="E8" s="33"/>
      <c r="F8" s="167" t="s">
        <v>372</v>
      </c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2">
        <f>'Rekapitulácia stavby'!AN8</f>
        <v>0</v>
      </c>
      <c r="P10" s="222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22</v>
      </c>
      <c r="E12" s="33"/>
      <c r="F12" s="33"/>
      <c r="G12" s="33"/>
      <c r="H12" s="33"/>
      <c r="I12" s="33"/>
      <c r="J12" s="33"/>
      <c r="K12" s="33"/>
      <c r="L12" s="33"/>
      <c r="M12" s="29" t="s">
        <v>23</v>
      </c>
      <c r="N12" s="33"/>
      <c r="O12" s="165" t="str">
        <f>IF('Rekapitulácia stavby'!AN10="","",'Rekapitulácia stavby'!AN10)</f>
        <v/>
      </c>
      <c r="P12" s="165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IF('Rekapitulácia stavby'!E11="","",'Rekapitulácia stavby'!E11)</f>
        <v/>
      </c>
      <c r="F13" s="33"/>
      <c r="G13" s="33"/>
      <c r="H13" s="33"/>
      <c r="I13" s="33"/>
      <c r="J13" s="33"/>
      <c r="K13" s="33"/>
      <c r="L13" s="33"/>
      <c r="M13" s="29" t="s">
        <v>25</v>
      </c>
      <c r="N13" s="33"/>
      <c r="O13" s="165" t="str">
        <f>IF('Rekapitulácia stavby'!AN11="","",'Rekapitulácia stavby'!AN11)</f>
        <v/>
      </c>
      <c r="P13" s="165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26</v>
      </c>
      <c r="E15" s="33"/>
      <c r="F15" s="33"/>
      <c r="G15" s="33"/>
      <c r="H15" s="33"/>
      <c r="I15" s="33"/>
      <c r="J15" s="33"/>
      <c r="K15" s="33"/>
      <c r="L15" s="33"/>
      <c r="M15" s="29" t="s">
        <v>23</v>
      </c>
      <c r="N15" s="33"/>
      <c r="O15" s="165" t="str">
        <f>IF('Rekapitulácia stavby'!AN13="","",'Rekapitulácia stavby'!AN13)</f>
        <v/>
      </c>
      <c r="P15" s="165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/>
      </c>
      <c r="F16" s="33"/>
      <c r="G16" s="33"/>
      <c r="H16" s="33"/>
      <c r="I16" s="33"/>
      <c r="J16" s="33"/>
      <c r="K16" s="33"/>
      <c r="L16" s="33"/>
      <c r="M16" s="29" t="s">
        <v>25</v>
      </c>
      <c r="N16" s="33"/>
      <c r="O16" s="165" t="str">
        <f>IF('Rekapitulácia stavby'!AN14="","",'Rekapitulácia stavby'!AN14)</f>
        <v/>
      </c>
      <c r="P16" s="165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27</v>
      </c>
      <c r="E18" s="33"/>
      <c r="F18" s="33"/>
      <c r="G18" s="33"/>
      <c r="H18" s="33"/>
      <c r="I18" s="33"/>
      <c r="J18" s="33"/>
      <c r="K18" s="33"/>
      <c r="L18" s="33"/>
      <c r="M18" s="29" t="s">
        <v>23</v>
      </c>
      <c r="N18" s="33"/>
      <c r="O18" s="165" t="s">
        <v>5</v>
      </c>
      <c r="P18" s="165"/>
      <c r="Q18" s="33"/>
      <c r="R18" s="34"/>
    </row>
    <row r="19" spans="2:18" s="1" customFormat="1" ht="18" customHeight="1">
      <c r="B19" s="32"/>
      <c r="C19" s="33"/>
      <c r="D19" s="33"/>
      <c r="E19" s="27" t="s">
        <v>28</v>
      </c>
      <c r="F19" s="33"/>
      <c r="G19" s="33"/>
      <c r="H19" s="33"/>
      <c r="I19" s="33"/>
      <c r="J19" s="33"/>
      <c r="K19" s="33"/>
      <c r="L19" s="33"/>
      <c r="M19" s="29" t="s">
        <v>25</v>
      </c>
      <c r="N19" s="33"/>
      <c r="O19" s="165" t="s">
        <v>5</v>
      </c>
      <c r="P19" s="165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23</v>
      </c>
      <c r="N21" s="33"/>
      <c r="O21" s="165" t="str">
        <f>IF('Rekapitulácia stavby'!AN19="","",'Rekapitulácia stavby'!AN19)</f>
        <v/>
      </c>
      <c r="P21" s="165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/>
      </c>
      <c r="F22" s="33"/>
      <c r="G22" s="33"/>
      <c r="H22" s="33"/>
      <c r="I22" s="33"/>
      <c r="J22" s="33"/>
      <c r="K22" s="33"/>
      <c r="L22" s="33"/>
      <c r="M22" s="29" t="s">
        <v>25</v>
      </c>
      <c r="N22" s="33"/>
      <c r="O22" s="165" t="str">
        <f>IF('Rekapitulácia stavby'!AN20="","",'Rekapitulácia stavby'!AN20)</f>
        <v/>
      </c>
      <c r="P22" s="165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4" t="s">
        <v>5</v>
      </c>
      <c r="F25" s="184"/>
      <c r="G25" s="184"/>
      <c r="H25" s="184"/>
      <c r="I25" s="184"/>
      <c r="J25" s="184"/>
      <c r="K25" s="184"/>
      <c r="L25" s="184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07" t="s">
        <v>98</v>
      </c>
      <c r="E28" s="33"/>
      <c r="F28" s="33"/>
      <c r="G28" s="33"/>
      <c r="H28" s="33"/>
      <c r="I28" s="33"/>
      <c r="J28" s="33"/>
      <c r="K28" s="33"/>
      <c r="L28" s="33"/>
      <c r="M28" s="185">
        <f>N89</f>
        <v>0</v>
      </c>
      <c r="N28" s="185"/>
      <c r="O28" s="185"/>
      <c r="P28" s="185"/>
      <c r="Q28" s="33"/>
      <c r="R28" s="34"/>
    </row>
    <row r="29" spans="2:18" s="1" customFormat="1" ht="14.45" customHeight="1">
      <c r="B29" s="32"/>
      <c r="C29" s="33"/>
      <c r="D29" s="31" t="s">
        <v>99</v>
      </c>
      <c r="E29" s="33"/>
      <c r="F29" s="33"/>
      <c r="G29" s="33"/>
      <c r="H29" s="33"/>
      <c r="I29" s="33"/>
      <c r="J29" s="33"/>
      <c r="K29" s="33"/>
      <c r="L29" s="33"/>
      <c r="M29" s="185">
        <f>N102</f>
        <v>0</v>
      </c>
      <c r="N29" s="185"/>
      <c r="O29" s="185"/>
      <c r="P29" s="185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08" t="s">
        <v>35</v>
      </c>
      <c r="E31" s="33"/>
      <c r="F31" s="33"/>
      <c r="G31" s="33"/>
      <c r="H31" s="33"/>
      <c r="I31" s="33"/>
      <c r="J31" s="33"/>
      <c r="K31" s="33"/>
      <c r="L31" s="33"/>
      <c r="M31" s="215">
        <f>ROUND(M28+M29,2)</f>
        <v>0</v>
      </c>
      <c r="N31" s="216"/>
      <c r="O31" s="216"/>
      <c r="P31" s="216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36</v>
      </c>
      <c r="E33" s="39" t="s">
        <v>37</v>
      </c>
      <c r="F33" s="40">
        <v>0.2</v>
      </c>
      <c r="G33" s="109" t="s">
        <v>38</v>
      </c>
      <c r="H33" s="217">
        <f>ROUND((SUM(BE102:BE103)+SUM(BE122:BE217)), 2)</f>
        <v>0</v>
      </c>
      <c r="I33" s="216"/>
      <c r="J33" s="216"/>
      <c r="K33" s="33"/>
      <c r="L33" s="33"/>
      <c r="M33" s="217">
        <f>ROUND(ROUND((SUM(BE102:BE103)+SUM(BE122:BE217)), 2)*F33, 2)</f>
        <v>0</v>
      </c>
      <c r="N33" s="216"/>
      <c r="O33" s="216"/>
      <c r="P33" s="216"/>
      <c r="Q33" s="33"/>
      <c r="R33" s="34"/>
    </row>
    <row r="34" spans="2:18" s="1" customFormat="1" ht="14.45" customHeight="1">
      <c r="B34" s="32"/>
      <c r="C34" s="33"/>
      <c r="D34" s="33"/>
      <c r="E34" s="39" t="s">
        <v>39</v>
      </c>
      <c r="F34" s="40">
        <v>0.2</v>
      </c>
      <c r="G34" s="109" t="s">
        <v>38</v>
      </c>
      <c r="H34" s="217">
        <f>ROUND((SUM(BF102:BF103)+SUM(BF122:BF217)), 2)</f>
        <v>0</v>
      </c>
      <c r="I34" s="216"/>
      <c r="J34" s="216"/>
      <c r="K34" s="33"/>
      <c r="L34" s="33"/>
      <c r="M34" s="217">
        <f>ROUND(ROUND((SUM(BF102:BF103)+SUM(BF122:BF217)), 2)*F34, 2)</f>
        <v>0</v>
      </c>
      <c r="N34" s="216"/>
      <c r="O34" s="216"/>
      <c r="P34" s="216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40</v>
      </c>
      <c r="F35" s="40">
        <v>0.2</v>
      </c>
      <c r="G35" s="109" t="s">
        <v>38</v>
      </c>
      <c r="H35" s="217">
        <f>ROUND((SUM(BG102:BG103)+SUM(BG122:BG217)), 2)</f>
        <v>0</v>
      </c>
      <c r="I35" s="216"/>
      <c r="J35" s="216"/>
      <c r="K35" s="33"/>
      <c r="L35" s="33"/>
      <c r="M35" s="217">
        <v>0</v>
      </c>
      <c r="N35" s="216"/>
      <c r="O35" s="216"/>
      <c r="P35" s="216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41</v>
      </c>
      <c r="F36" s="40">
        <v>0.2</v>
      </c>
      <c r="G36" s="109" t="s">
        <v>38</v>
      </c>
      <c r="H36" s="217">
        <f>ROUND((SUM(BH102:BH103)+SUM(BH122:BH217)), 2)</f>
        <v>0</v>
      </c>
      <c r="I36" s="216"/>
      <c r="J36" s="216"/>
      <c r="K36" s="33"/>
      <c r="L36" s="33"/>
      <c r="M36" s="217">
        <v>0</v>
      </c>
      <c r="N36" s="216"/>
      <c r="O36" s="216"/>
      <c r="P36" s="216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42</v>
      </c>
      <c r="F37" s="40">
        <v>0</v>
      </c>
      <c r="G37" s="109" t="s">
        <v>38</v>
      </c>
      <c r="H37" s="217">
        <f>ROUND((SUM(BI102:BI103)+SUM(BI122:BI217)), 2)</f>
        <v>0</v>
      </c>
      <c r="I37" s="216"/>
      <c r="J37" s="216"/>
      <c r="K37" s="33"/>
      <c r="L37" s="33"/>
      <c r="M37" s="217">
        <v>0</v>
      </c>
      <c r="N37" s="216"/>
      <c r="O37" s="216"/>
      <c r="P37" s="216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5"/>
      <c r="D39" s="110" t="s">
        <v>43</v>
      </c>
      <c r="E39" s="72"/>
      <c r="F39" s="72"/>
      <c r="G39" s="111" t="s">
        <v>44</v>
      </c>
      <c r="H39" s="112" t="s">
        <v>45</v>
      </c>
      <c r="I39" s="72"/>
      <c r="J39" s="72"/>
      <c r="K39" s="72"/>
      <c r="L39" s="218">
        <f>SUM(M31:M37)</f>
        <v>0</v>
      </c>
      <c r="M39" s="218"/>
      <c r="N39" s="218"/>
      <c r="O39" s="218"/>
      <c r="P39" s="219"/>
      <c r="Q39" s="105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3" t="s">
        <v>100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0" t="str">
        <f>F6</f>
        <v>Nemocnica Myjava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3"/>
      <c r="R78" s="34"/>
    </row>
    <row r="79" spans="2:18" ht="30" customHeight="1">
      <c r="B79" s="23"/>
      <c r="C79" s="29" t="s">
        <v>95</v>
      </c>
      <c r="D79" s="25"/>
      <c r="E79" s="25"/>
      <c r="F79" s="220" t="s">
        <v>96</v>
      </c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25"/>
      <c r="R79" s="24"/>
    </row>
    <row r="80" spans="2:18" s="1" customFormat="1" ht="36.950000000000003" customHeight="1">
      <c r="B80" s="32"/>
      <c r="C80" s="66" t="s">
        <v>97</v>
      </c>
      <c r="D80" s="33"/>
      <c r="E80" s="33"/>
      <c r="F80" s="195" t="str">
        <f>F8</f>
        <v>E1.6 - Vykurovanie</v>
      </c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Myjava</v>
      </c>
      <c r="G82" s="33"/>
      <c r="H82" s="33"/>
      <c r="I82" s="33"/>
      <c r="J82" s="33"/>
      <c r="K82" s="29" t="s">
        <v>21</v>
      </c>
      <c r="L82" s="33"/>
      <c r="M82" s="222">
        <f>IF(O10="","",O10)</f>
        <v>0</v>
      </c>
      <c r="N82" s="222"/>
      <c r="O82" s="222"/>
      <c r="P82" s="222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22</v>
      </c>
      <c r="D84" s="33"/>
      <c r="E84" s="33"/>
      <c r="F84" s="27" t="str">
        <f>E13</f>
        <v/>
      </c>
      <c r="G84" s="33"/>
      <c r="H84" s="33"/>
      <c r="I84" s="33"/>
      <c r="J84" s="33"/>
      <c r="K84" s="29" t="s">
        <v>27</v>
      </c>
      <c r="L84" s="33"/>
      <c r="M84" s="165" t="str">
        <f>E19</f>
        <v>Ing. Rastislav Konkoľ</v>
      </c>
      <c r="N84" s="165"/>
      <c r="O84" s="165"/>
      <c r="P84" s="165"/>
      <c r="Q84" s="165"/>
      <c r="R84" s="34"/>
    </row>
    <row r="85" spans="2:47" s="1" customFormat="1" ht="14.45" customHeight="1">
      <c r="B85" s="32"/>
      <c r="C85" s="29" t="s">
        <v>26</v>
      </c>
      <c r="D85" s="33"/>
      <c r="E85" s="33"/>
      <c r="F85" s="27" t="str">
        <f>IF(E16="","",E16)</f>
        <v/>
      </c>
      <c r="G85" s="33"/>
      <c r="H85" s="33"/>
      <c r="I85" s="33"/>
      <c r="J85" s="33"/>
      <c r="K85" s="29" t="s">
        <v>31</v>
      </c>
      <c r="L85" s="33"/>
      <c r="M85" s="165" t="str">
        <f>E22</f>
        <v/>
      </c>
      <c r="N85" s="165"/>
      <c r="O85" s="165"/>
      <c r="P85" s="165"/>
      <c r="Q85" s="165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3" t="s">
        <v>101</v>
      </c>
      <c r="D87" s="224"/>
      <c r="E87" s="224"/>
      <c r="F87" s="224"/>
      <c r="G87" s="224"/>
      <c r="H87" s="105"/>
      <c r="I87" s="105"/>
      <c r="J87" s="105"/>
      <c r="K87" s="105"/>
      <c r="L87" s="105"/>
      <c r="M87" s="105"/>
      <c r="N87" s="223" t="s">
        <v>102</v>
      </c>
      <c r="O87" s="224"/>
      <c r="P87" s="224"/>
      <c r="Q87" s="224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3" t="s">
        <v>103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82">
        <f>N122</f>
        <v>0</v>
      </c>
      <c r="O89" s="225"/>
      <c r="P89" s="225"/>
      <c r="Q89" s="225"/>
      <c r="R89" s="34"/>
      <c r="AU89" s="19" t="s">
        <v>104</v>
      </c>
    </row>
    <row r="90" spans="2:47" s="7" customFormat="1" ht="24.95" customHeight="1">
      <c r="B90" s="114"/>
      <c r="C90" s="115"/>
      <c r="D90" s="116" t="s">
        <v>105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26">
        <f>N123</f>
        <v>0</v>
      </c>
      <c r="O90" s="227"/>
      <c r="P90" s="227"/>
      <c r="Q90" s="227"/>
      <c r="R90" s="117"/>
    </row>
    <row r="91" spans="2:47" s="8" customFormat="1" ht="19.899999999999999" customHeight="1">
      <c r="B91" s="118"/>
      <c r="C91" s="96"/>
      <c r="D91" s="119" t="s">
        <v>106</v>
      </c>
      <c r="E91" s="96"/>
      <c r="F91" s="96"/>
      <c r="G91" s="96"/>
      <c r="H91" s="96"/>
      <c r="I91" s="96"/>
      <c r="J91" s="96"/>
      <c r="K91" s="96"/>
      <c r="L91" s="96"/>
      <c r="M91" s="96"/>
      <c r="N91" s="198">
        <f>N124</f>
        <v>0</v>
      </c>
      <c r="O91" s="199"/>
      <c r="P91" s="199"/>
      <c r="Q91" s="199"/>
      <c r="R91" s="120"/>
    </row>
    <row r="92" spans="2:47" s="7" customFormat="1" ht="24.95" customHeight="1">
      <c r="B92" s="114"/>
      <c r="C92" s="115"/>
      <c r="D92" s="116" t="s">
        <v>107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26">
        <f>N129</f>
        <v>0</v>
      </c>
      <c r="O92" s="227"/>
      <c r="P92" s="227"/>
      <c r="Q92" s="227"/>
      <c r="R92" s="117"/>
    </row>
    <row r="93" spans="2:47" s="8" customFormat="1" ht="19.899999999999999" customHeight="1">
      <c r="B93" s="118"/>
      <c r="C93" s="96"/>
      <c r="D93" s="119" t="s">
        <v>108</v>
      </c>
      <c r="E93" s="96"/>
      <c r="F93" s="96"/>
      <c r="G93" s="96"/>
      <c r="H93" s="96"/>
      <c r="I93" s="96"/>
      <c r="J93" s="96"/>
      <c r="K93" s="96"/>
      <c r="L93" s="96"/>
      <c r="M93" s="96"/>
      <c r="N93" s="198">
        <f>N130</f>
        <v>0</v>
      </c>
      <c r="O93" s="199"/>
      <c r="P93" s="199"/>
      <c r="Q93" s="199"/>
      <c r="R93" s="120"/>
    </row>
    <row r="94" spans="2:47" s="8" customFormat="1" ht="19.899999999999999" customHeight="1">
      <c r="B94" s="118"/>
      <c r="C94" s="96"/>
      <c r="D94" s="119" t="s">
        <v>109</v>
      </c>
      <c r="E94" s="96"/>
      <c r="F94" s="96"/>
      <c r="G94" s="96"/>
      <c r="H94" s="96"/>
      <c r="I94" s="96"/>
      <c r="J94" s="96"/>
      <c r="K94" s="96"/>
      <c r="L94" s="96"/>
      <c r="M94" s="96"/>
      <c r="N94" s="198">
        <f>N140</f>
        <v>0</v>
      </c>
      <c r="O94" s="199"/>
      <c r="P94" s="199"/>
      <c r="Q94" s="199"/>
      <c r="R94" s="120"/>
    </row>
    <row r="95" spans="2:47" s="8" customFormat="1" ht="19.899999999999999" customHeight="1">
      <c r="B95" s="118"/>
      <c r="C95" s="96"/>
      <c r="D95" s="119" t="s">
        <v>110</v>
      </c>
      <c r="E95" s="96"/>
      <c r="F95" s="96"/>
      <c r="G95" s="96"/>
      <c r="H95" s="96"/>
      <c r="I95" s="96"/>
      <c r="J95" s="96"/>
      <c r="K95" s="96"/>
      <c r="L95" s="96"/>
      <c r="M95" s="96"/>
      <c r="N95" s="198">
        <f>N145</f>
        <v>0</v>
      </c>
      <c r="O95" s="199"/>
      <c r="P95" s="199"/>
      <c r="Q95" s="199"/>
      <c r="R95" s="120"/>
    </row>
    <row r="96" spans="2:47" s="8" customFormat="1" ht="19.899999999999999" customHeight="1">
      <c r="B96" s="118"/>
      <c r="C96" s="96"/>
      <c r="D96" s="119" t="s">
        <v>111</v>
      </c>
      <c r="E96" s="96"/>
      <c r="F96" s="96"/>
      <c r="G96" s="96"/>
      <c r="H96" s="96"/>
      <c r="I96" s="96"/>
      <c r="J96" s="96"/>
      <c r="K96" s="96"/>
      <c r="L96" s="96"/>
      <c r="M96" s="96"/>
      <c r="N96" s="198">
        <f>N155</f>
        <v>0</v>
      </c>
      <c r="O96" s="199"/>
      <c r="P96" s="199"/>
      <c r="Q96" s="199"/>
      <c r="R96" s="120"/>
    </row>
    <row r="97" spans="2:21" s="8" customFormat="1" ht="19.899999999999999" customHeight="1">
      <c r="B97" s="118"/>
      <c r="C97" s="96"/>
      <c r="D97" s="119" t="s">
        <v>112</v>
      </c>
      <c r="E97" s="96"/>
      <c r="F97" s="96"/>
      <c r="G97" s="96"/>
      <c r="H97" s="96"/>
      <c r="I97" s="96"/>
      <c r="J97" s="96"/>
      <c r="K97" s="96"/>
      <c r="L97" s="96"/>
      <c r="M97" s="96"/>
      <c r="N97" s="198">
        <f>N190</f>
        <v>0</v>
      </c>
      <c r="O97" s="199"/>
      <c r="P97" s="199"/>
      <c r="Q97" s="199"/>
      <c r="R97" s="120"/>
    </row>
    <row r="98" spans="2:21" s="8" customFormat="1" ht="19.899999999999999" customHeight="1">
      <c r="B98" s="118"/>
      <c r="C98" s="96"/>
      <c r="D98" s="119" t="s">
        <v>113</v>
      </c>
      <c r="E98" s="96"/>
      <c r="F98" s="96"/>
      <c r="G98" s="96"/>
      <c r="H98" s="96"/>
      <c r="I98" s="96"/>
      <c r="J98" s="96"/>
      <c r="K98" s="96"/>
      <c r="L98" s="96"/>
      <c r="M98" s="96"/>
      <c r="N98" s="198">
        <f>N201</f>
        <v>0</v>
      </c>
      <c r="O98" s="199"/>
      <c r="P98" s="199"/>
      <c r="Q98" s="199"/>
      <c r="R98" s="120"/>
    </row>
    <row r="99" spans="2:21" s="8" customFormat="1" ht="19.899999999999999" customHeight="1">
      <c r="B99" s="118"/>
      <c r="C99" s="96"/>
      <c r="D99" s="119" t="s">
        <v>114</v>
      </c>
      <c r="E99" s="96"/>
      <c r="F99" s="96"/>
      <c r="G99" s="96"/>
      <c r="H99" s="96"/>
      <c r="I99" s="96"/>
      <c r="J99" s="96"/>
      <c r="K99" s="96"/>
      <c r="L99" s="96"/>
      <c r="M99" s="96"/>
      <c r="N99" s="198">
        <f>N206</f>
        <v>0</v>
      </c>
      <c r="O99" s="199"/>
      <c r="P99" s="199"/>
      <c r="Q99" s="199"/>
      <c r="R99" s="120"/>
    </row>
    <row r="100" spans="2:21" s="7" customFormat="1" ht="24.95" customHeight="1">
      <c r="B100" s="114"/>
      <c r="C100" s="115"/>
      <c r="D100" s="116" t="s">
        <v>115</v>
      </c>
      <c r="E100" s="115"/>
      <c r="F100" s="115"/>
      <c r="G100" s="115"/>
      <c r="H100" s="115"/>
      <c r="I100" s="115"/>
      <c r="J100" s="115"/>
      <c r="K100" s="115"/>
      <c r="L100" s="115"/>
      <c r="M100" s="115"/>
      <c r="N100" s="226">
        <f>N212</f>
        <v>0</v>
      </c>
      <c r="O100" s="227"/>
      <c r="P100" s="227"/>
      <c r="Q100" s="227"/>
      <c r="R100" s="117"/>
    </row>
    <row r="101" spans="2:21" s="1" customFormat="1" ht="21.75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21" s="1" customFormat="1" ht="29.25" customHeight="1">
      <c r="B102" s="32"/>
      <c r="C102" s="113" t="s">
        <v>116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225">
        <v>0</v>
      </c>
      <c r="O102" s="228"/>
      <c r="P102" s="228"/>
      <c r="Q102" s="228"/>
      <c r="R102" s="34"/>
      <c r="T102" s="121"/>
      <c r="U102" s="122" t="s">
        <v>36</v>
      </c>
    </row>
    <row r="103" spans="2:21" s="1" customFormat="1" ht="18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21" s="1" customFormat="1" ht="29.25" customHeight="1">
      <c r="B104" s="32"/>
      <c r="C104" s="104" t="s">
        <v>88</v>
      </c>
      <c r="D104" s="105"/>
      <c r="E104" s="105"/>
      <c r="F104" s="105"/>
      <c r="G104" s="105"/>
      <c r="H104" s="105"/>
      <c r="I104" s="105"/>
      <c r="J104" s="105"/>
      <c r="K104" s="105"/>
      <c r="L104" s="183">
        <f>ROUND(SUM(N89+N102),2)</f>
        <v>0</v>
      </c>
      <c r="M104" s="183"/>
      <c r="N104" s="183"/>
      <c r="O104" s="183"/>
      <c r="P104" s="183"/>
      <c r="Q104" s="183"/>
      <c r="R104" s="34"/>
    </row>
    <row r="105" spans="2:21" s="1" customFormat="1" ht="6.95" customHeight="1"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8"/>
    </row>
    <row r="109" spans="2:21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1"/>
    </row>
    <row r="110" spans="2:21" s="1" customFormat="1" ht="36.950000000000003" customHeight="1">
      <c r="B110" s="32"/>
      <c r="C110" s="163" t="s">
        <v>117</v>
      </c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34"/>
    </row>
    <row r="111" spans="2:21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1" s="1" customFormat="1" ht="30" customHeight="1">
      <c r="B112" s="32"/>
      <c r="C112" s="29" t="s">
        <v>15</v>
      </c>
      <c r="D112" s="33"/>
      <c r="E112" s="33"/>
      <c r="F112" s="220" t="str">
        <f>F6</f>
        <v>Nemocnica Myjava</v>
      </c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33"/>
      <c r="R112" s="34"/>
    </row>
    <row r="113" spans="2:65" ht="30" customHeight="1">
      <c r="B113" s="23"/>
      <c r="C113" s="29" t="s">
        <v>95</v>
      </c>
      <c r="D113" s="25"/>
      <c r="E113" s="25"/>
      <c r="F113" s="220" t="s">
        <v>96</v>
      </c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25"/>
      <c r="R113" s="24"/>
    </row>
    <row r="114" spans="2:65" s="1" customFormat="1" ht="36.950000000000003" customHeight="1">
      <c r="B114" s="32"/>
      <c r="C114" s="66" t="s">
        <v>97</v>
      </c>
      <c r="D114" s="33"/>
      <c r="E114" s="33"/>
      <c r="F114" s="195" t="str">
        <f>F8</f>
        <v>E1.6 - Vykurovanie</v>
      </c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33"/>
      <c r="R114" s="34"/>
    </row>
    <row r="115" spans="2:65" s="1" customFormat="1" ht="6.95" customHeight="1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8" customHeight="1">
      <c r="B116" s="32"/>
      <c r="C116" s="29" t="s">
        <v>19</v>
      </c>
      <c r="D116" s="33"/>
      <c r="E116" s="33"/>
      <c r="F116" s="27" t="str">
        <f>F10</f>
        <v>Myjava</v>
      </c>
      <c r="G116" s="33"/>
      <c r="H116" s="33"/>
      <c r="I116" s="33"/>
      <c r="J116" s="33"/>
      <c r="K116" s="29" t="s">
        <v>21</v>
      </c>
      <c r="L116" s="33"/>
      <c r="M116" s="222">
        <f>IF(O10="","",O10)</f>
        <v>0</v>
      </c>
      <c r="N116" s="222"/>
      <c r="O116" s="222"/>
      <c r="P116" s="222"/>
      <c r="Q116" s="33"/>
      <c r="R116" s="34"/>
    </row>
    <row r="117" spans="2:65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1" customFormat="1" ht="15">
      <c r="B118" s="32"/>
      <c r="C118" s="29" t="s">
        <v>22</v>
      </c>
      <c r="D118" s="33"/>
      <c r="E118" s="33"/>
      <c r="F118" s="27" t="str">
        <f>E13</f>
        <v/>
      </c>
      <c r="G118" s="33"/>
      <c r="H118" s="33"/>
      <c r="I118" s="33"/>
      <c r="J118" s="33"/>
      <c r="K118" s="29" t="s">
        <v>27</v>
      </c>
      <c r="L118" s="33"/>
      <c r="M118" s="165" t="str">
        <f>E19</f>
        <v>Ing. Rastislav Konkoľ</v>
      </c>
      <c r="N118" s="165"/>
      <c r="O118" s="165"/>
      <c r="P118" s="165"/>
      <c r="Q118" s="165"/>
      <c r="R118" s="34"/>
    </row>
    <row r="119" spans="2:65" s="1" customFormat="1" ht="14.45" customHeight="1">
      <c r="B119" s="32"/>
      <c r="C119" s="29" t="s">
        <v>26</v>
      </c>
      <c r="D119" s="33"/>
      <c r="E119" s="33"/>
      <c r="F119" s="27" t="str">
        <f>IF(E16="","",E16)</f>
        <v/>
      </c>
      <c r="G119" s="33"/>
      <c r="H119" s="33"/>
      <c r="I119" s="33"/>
      <c r="J119" s="33"/>
      <c r="K119" s="29" t="s">
        <v>31</v>
      </c>
      <c r="L119" s="33"/>
      <c r="M119" s="165" t="str">
        <f>E22</f>
        <v/>
      </c>
      <c r="N119" s="165"/>
      <c r="O119" s="165"/>
      <c r="P119" s="165"/>
      <c r="Q119" s="165"/>
      <c r="R119" s="34"/>
    </row>
    <row r="120" spans="2:65" s="1" customFormat="1" ht="10.35" customHeight="1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5" s="9" customFormat="1" ht="29.25" customHeight="1">
      <c r="B121" s="123"/>
      <c r="C121" s="124" t="s">
        <v>118</v>
      </c>
      <c r="D121" s="157"/>
      <c r="E121" s="157"/>
      <c r="F121" s="158" t="s">
        <v>119</v>
      </c>
      <c r="G121" s="158"/>
      <c r="H121" s="158"/>
      <c r="I121" s="158"/>
      <c r="J121" s="125" t="s">
        <v>120</v>
      </c>
      <c r="K121" s="125" t="s">
        <v>121</v>
      </c>
      <c r="L121" s="229" t="s">
        <v>122</v>
      </c>
      <c r="M121" s="229"/>
      <c r="N121" s="229" t="s">
        <v>102</v>
      </c>
      <c r="O121" s="229"/>
      <c r="P121" s="229"/>
      <c r="Q121" s="230"/>
      <c r="R121" s="126"/>
      <c r="T121" s="73" t="s">
        <v>123</v>
      </c>
      <c r="U121" s="74" t="s">
        <v>36</v>
      </c>
      <c r="V121" s="74" t="s">
        <v>124</v>
      </c>
      <c r="W121" s="74" t="s">
        <v>125</v>
      </c>
      <c r="X121" s="74" t="s">
        <v>126</v>
      </c>
      <c r="Y121" s="74" t="s">
        <v>127</v>
      </c>
      <c r="Z121" s="74" t="s">
        <v>128</v>
      </c>
      <c r="AA121" s="75" t="s">
        <v>129</v>
      </c>
    </row>
    <row r="122" spans="2:65" s="1" customFormat="1" ht="29.25" customHeight="1">
      <c r="B122" s="32"/>
      <c r="C122" s="77" t="s">
        <v>98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231">
        <f>BK122</f>
        <v>0</v>
      </c>
      <c r="O122" s="232"/>
      <c r="P122" s="232"/>
      <c r="Q122" s="232"/>
      <c r="R122" s="34"/>
      <c r="T122" s="76"/>
      <c r="U122" s="48"/>
      <c r="V122" s="48"/>
      <c r="W122" s="127">
        <f>W123+W129+W212</f>
        <v>569.68886599999985</v>
      </c>
      <c r="X122" s="48"/>
      <c r="Y122" s="127">
        <f>Y123+Y129+Y212</f>
        <v>6.1650560000000008</v>
      </c>
      <c r="Z122" s="48"/>
      <c r="AA122" s="128">
        <f>AA123+AA129+AA212</f>
        <v>0.91168000000000005</v>
      </c>
      <c r="AT122" s="19" t="s">
        <v>71</v>
      </c>
      <c r="AU122" s="19" t="s">
        <v>104</v>
      </c>
      <c r="BK122" s="129">
        <f>BK123+BK129+BK212</f>
        <v>0</v>
      </c>
    </row>
    <row r="123" spans="2:65" s="10" customFormat="1" ht="27" customHeight="1">
      <c r="B123" s="130"/>
      <c r="C123" s="131"/>
      <c r="D123" s="132" t="s">
        <v>105</v>
      </c>
      <c r="E123" s="132"/>
      <c r="F123" s="132"/>
      <c r="G123" s="132"/>
      <c r="H123" s="132"/>
      <c r="I123" s="132"/>
      <c r="J123" s="132"/>
      <c r="K123" s="132"/>
      <c r="L123" s="132"/>
      <c r="M123" s="132"/>
      <c r="N123" s="233">
        <f>BK123</f>
        <v>0</v>
      </c>
      <c r="O123" s="234"/>
      <c r="P123" s="234"/>
      <c r="Q123" s="234"/>
      <c r="R123" s="133"/>
      <c r="T123" s="134"/>
      <c r="U123" s="131"/>
      <c r="V123" s="131"/>
      <c r="W123" s="135">
        <f>W124</f>
        <v>1.4208959999999999</v>
      </c>
      <c r="X123" s="131"/>
      <c r="Y123" s="135">
        <f>Y124</f>
        <v>0</v>
      </c>
      <c r="Z123" s="131"/>
      <c r="AA123" s="136">
        <f>AA124</f>
        <v>0</v>
      </c>
      <c r="AR123" s="137" t="s">
        <v>77</v>
      </c>
      <c r="AT123" s="138" t="s">
        <v>71</v>
      </c>
      <c r="AU123" s="138" t="s">
        <v>72</v>
      </c>
      <c r="AY123" s="137" t="s">
        <v>130</v>
      </c>
      <c r="BK123" s="139">
        <f>BK124</f>
        <v>0</v>
      </c>
    </row>
    <row r="124" spans="2:65" s="10" customFormat="1" ht="19.899999999999999" customHeight="1">
      <c r="B124" s="130"/>
      <c r="C124" s="131"/>
      <c r="D124" s="140" t="s">
        <v>106</v>
      </c>
      <c r="E124" s="140"/>
      <c r="F124" s="140"/>
      <c r="G124" s="140"/>
      <c r="H124" s="140"/>
      <c r="I124" s="140"/>
      <c r="J124" s="140"/>
      <c r="K124" s="140"/>
      <c r="L124" s="140"/>
      <c r="M124" s="140"/>
      <c r="N124" s="235">
        <f>BK124</f>
        <v>0</v>
      </c>
      <c r="O124" s="236"/>
      <c r="P124" s="236"/>
      <c r="Q124" s="236"/>
      <c r="R124" s="133"/>
      <c r="T124" s="134"/>
      <c r="U124" s="131"/>
      <c r="V124" s="131"/>
      <c r="W124" s="135">
        <f>SUM(W125:W128)</f>
        <v>1.4208959999999999</v>
      </c>
      <c r="X124" s="131"/>
      <c r="Y124" s="135">
        <f>SUM(Y125:Y128)</f>
        <v>0</v>
      </c>
      <c r="Z124" s="131"/>
      <c r="AA124" s="136">
        <f>SUM(AA125:AA128)</f>
        <v>0</v>
      </c>
      <c r="AR124" s="137" t="s">
        <v>77</v>
      </c>
      <c r="AT124" s="138" t="s">
        <v>71</v>
      </c>
      <c r="AU124" s="138" t="s">
        <v>77</v>
      </c>
      <c r="AY124" s="137" t="s">
        <v>130</v>
      </c>
      <c r="BK124" s="139">
        <f>SUM(BK125:BK128)</f>
        <v>0</v>
      </c>
    </row>
    <row r="125" spans="2:65" s="1" customFormat="1" ht="25.5" customHeight="1">
      <c r="B125" s="141"/>
      <c r="C125" s="142" t="s">
        <v>77</v>
      </c>
      <c r="D125" s="200" t="s">
        <v>132</v>
      </c>
      <c r="E125" s="201"/>
      <c r="F125" s="201"/>
      <c r="G125" s="201"/>
      <c r="H125" s="201"/>
      <c r="I125" s="202"/>
      <c r="J125" s="143" t="s">
        <v>133</v>
      </c>
      <c r="K125" s="144">
        <v>0.91200000000000003</v>
      </c>
      <c r="L125" s="209">
        <v>0</v>
      </c>
      <c r="M125" s="209"/>
      <c r="N125" s="209">
        <f>ROUND(L125*K125,3)</f>
        <v>0</v>
      </c>
      <c r="O125" s="209"/>
      <c r="P125" s="209"/>
      <c r="Q125" s="209"/>
      <c r="R125" s="145"/>
      <c r="T125" s="146" t="s">
        <v>5</v>
      </c>
      <c r="U125" s="41" t="s">
        <v>39</v>
      </c>
      <c r="V125" s="147">
        <v>0.59799999999999998</v>
      </c>
      <c r="W125" s="147">
        <f>V125*K125</f>
        <v>0.54537599999999997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19" t="s">
        <v>134</v>
      </c>
      <c r="AT125" s="19" t="s">
        <v>131</v>
      </c>
      <c r="AU125" s="19" t="s">
        <v>83</v>
      </c>
      <c r="AY125" s="19" t="s">
        <v>130</v>
      </c>
      <c r="BE125" s="149">
        <f>IF(U125="základná",N125,0)</f>
        <v>0</v>
      </c>
      <c r="BF125" s="149">
        <f>IF(U125="znížená",N125,0)</f>
        <v>0</v>
      </c>
      <c r="BG125" s="149">
        <f>IF(U125="zákl. prenesená",N125,0)</f>
        <v>0</v>
      </c>
      <c r="BH125" s="149">
        <f>IF(U125="zníž. prenesená",N125,0)</f>
        <v>0</v>
      </c>
      <c r="BI125" s="149">
        <f>IF(U125="nulová",N125,0)</f>
        <v>0</v>
      </c>
      <c r="BJ125" s="19" t="s">
        <v>83</v>
      </c>
      <c r="BK125" s="150">
        <f>ROUND(L125*K125,3)</f>
        <v>0</v>
      </c>
      <c r="BL125" s="19" t="s">
        <v>134</v>
      </c>
      <c r="BM125" s="19" t="s">
        <v>135</v>
      </c>
    </row>
    <row r="126" spans="2:65" s="1" customFormat="1" ht="25.5" customHeight="1">
      <c r="B126" s="141"/>
      <c r="C126" s="142" t="s">
        <v>83</v>
      </c>
      <c r="D126" s="200" t="s">
        <v>136</v>
      </c>
      <c r="E126" s="201"/>
      <c r="F126" s="201"/>
      <c r="G126" s="201"/>
      <c r="H126" s="201"/>
      <c r="I126" s="202"/>
      <c r="J126" s="143" t="s">
        <v>133</v>
      </c>
      <c r="K126" s="144">
        <v>9.1199999999999992</v>
      </c>
      <c r="L126" s="209">
        <v>0</v>
      </c>
      <c r="M126" s="209"/>
      <c r="N126" s="209">
        <f>ROUND(L126*K126,3)</f>
        <v>0</v>
      </c>
      <c r="O126" s="209"/>
      <c r="P126" s="209"/>
      <c r="Q126" s="209"/>
      <c r="R126" s="145"/>
      <c r="T126" s="146" t="s">
        <v>5</v>
      </c>
      <c r="U126" s="41" t="s">
        <v>39</v>
      </c>
      <c r="V126" s="147">
        <v>7.0000000000000001E-3</v>
      </c>
      <c r="W126" s="147">
        <f>V126*K126</f>
        <v>6.3839999999999994E-2</v>
      </c>
      <c r="X126" s="147">
        <v>0</v>
      </c>
      <c r="Y126" s="147">
        <f>X126*K126</f>
        <v>0</v>
      </c>
      <c r="Z126" s="147">
        <v>0</v>
      </c>
      <c r="AA126" s="148">
        <f>Z126*K126</f>
        <v>0</v>
      </c>
      <c r="AR126" s="19" t="s">
        <v>134</v>
      </c>
      <c r="AT126" s="19" t="s">
        <v>131</v>
      </c>
      <c r="AU126" s="19" t="s">
        <v>83</v>
      </c>
      <c r="AY126" s="19" t="s">
        <v>130</v>
      </c>
      <c r="BE126" s="149">
        <f>IF(U126="základná",N126,0)</f>
        <v>0</v>
      </c>
      <c r="BF126" s="149">
        <f>IF(U126="znížená",N126,0)</f>
        <v>0</v>
      </c>
      <c r="BG126" s="149">
        <f>IF(U126="zákl. prenesená",N126,0)</f>
        <v>0</v>
      </c>
      <c r="BH126" s="149">
        <f>IF(U126="zníž. prenesená",N126,0)</f>
        <v>0</v>
      </c>
      <c r="BI126" s="149">
        <f>IF(U126="nulová",N126,0)</f>
        <v>0</v>
      </c>
      <c r="BJ126" s="19" t="s">
        <v>83</v>
      </c>
      <c r="BK126" s="150">
        <f>ROUND(L126*K126,3)</f>
        <v>0</v>
      </c>
      <c r="BL126" s="19" t="s">
        <v>134</v>
      </c>
      <c r="BM126" s="19" t="s">
        <v>137</v>
      </c>
    </row>
    <row r="127" spans="2:65" s="1" customFormat="1" ht="25.5" customHeight="1">
      <c r="B127" s="141"/>
      <c r="C127" s="142" t="s">
        <v>138</v>
      </c>
      <c r="D127" s="200" t="s">
        <v>139</v>
      </c>
      <c r="E127" s="201"/>
      <c r="F127" s="201"/>
      <c r="G127" s="201"/>
      <c r="H127" s="201"/>
      <c r="I127" s="202"/>
      <c r="J127" s="143" t="s">
        <v>133</v>
      </c>
      <c r="K127" s="144">
        <v>0.91200000000000003</v>
      </c>
      <c r="L127" s="209">
        <v>0</v>
      </c>
      <c r="M127" s="209"/>
      <c r="N127" s="209">
        <f>ROUND(L127*K127,3)</f>
        <v>0</v>
      </c>
      <c r="O127" s="209"/>
      <c r="P127" s="209"/>
      <c r="Q127" s="209"/>
      <c r="R127" s="145"/>
      <c r="T127" s="146" t="s">
        <v>5</v>
      </c>
      <c r="U127" s="41" t="s">
        <v>39</v>
      </c>
      <c r="V127" s="147">
        <v>0.89</v>
      </c>
      <c r="W127" s="147">
        <f>V127*K127</f>
        <v>0.81168000000000007</v>
      </c>
      <c r="X127" s="147">
        <v>0</v>
      </c>
      <c r="Y127" s="147">
        <f>X127*K127</f>
        <v>0</v>
      </c>
      <c r="Z127" s="147">
        <v>0</v>
      </c>
      <c r="AA127" s="148">
        <f>Z127*K127</f>
        <v>0</v>
      </c>
      <c r="AR127" s="19" t="s">
        <v>134</v>
      </c>
      <c r="AT127" s="19" t="s">
        <v>131</v>
      </c>
      <c r="AU127" s="19" t="s">
        <v>83</v>
      </c>
      <c r="AY127" s="19" t="s">
        <v>130</v>
      </c>
      <c r="BE127" s="149">
        <f>IF(U127="základná",N127,0)</f>
        <v>0</v>
      </c>
      <c r="BF127" s="149">
        <f>IF(U127="znížená",N127,0)</f>
        <v>0</v>
      </c>
      <c r="BG127" s="149">
        <f>IF(U127="zákl. prenesená",N127,0)</f>
        <v>0</v>
      </c>
      <c r="BH127" s="149">
        <f>IF(U127="zníž. prenesená",N127,0)</f>
        <v>0</v>
      </c>
      <c r="BI127" s="149">
        <f>IF(U127="nulová",N127,0)</f>
        <v>0</v>
      </c>
      <c r="BJ127" s="19" t="s">
        <v>83</v>
      </c>
      <c r="BK127" s="150">
        <f>ROUND(L127*K127,3)</f>
        <v>0</v>
      </c>
      <c r="BL127" s="19" t="s">
        <v>134</v>
      </c>
      <c r="BM127" s="19" t="s">
        <v>140</v>
      </c>
    </row>
    <row r="128" spans="2:65" s="1" customFormat="1" ht="16.5" customHeight="1">
      <c r="B128" s="141"/>
      <c r="C128" s="142" t="s">
        <v>134</v>
      </c>
      <c r="D128" s="200" t="s">
        <v>141</v>
      </c>
      <c r="E128" s="201"/>
      <c r="F128" s="201"/>
      <c r="G128" s="201"/>
      <c r="H128" s="201"/>
      <c r="I128" s="202"/>
      <c r="J128" s="143" t="s">
        <v>133</v>
      </c>
      <c r="K128" s="144">
        <v>0.91200000000000003</v>
      </c>
      <c r="L128" s="209">
        <v>0</v>
      </c>
      <c r="M128" s="209"/>
      <c r="N128" s="209">
        <f>ROUND(L128*K128,3)</f>
        <v>0</v>
      </c>
      <c r="O128" s="209"/>
      <c r="P128" s="209"/>
      <c r="Q128" s="209"/>
      <c r="R128" s="145"/>
      <c r="T128" s="146" t="s">
        <v>5</v>
      </c>
      <c r="U128" s="41" t="s">
        <v>39</v>
      </c>
      <c r="V128" s="147">
        <v>0</v>
      </c>
      <c r="W128" s="147">
        <f>V128*K128</f>
        <v>0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19" t="s">
        <v>134</v>
      </c>
      <c r="AT128" s="19" t="s">
        <v>131</v>
      </c>
      <c r="AU128" s="19" t="s">
        <v>83</v>
      </c>
      <c r="AY128" s="19" t="s">
        <v>130</v>
      </c>
      <c r="BE128" s="149">
        <f>IF(U128="základná",N128,0)</f>
        <v>0</v>
      </c>
      <c r="BF128" s="149">
        <f>IF(U128="znížená",N128,0)</f>
        <v>0</v>
      </c>
      <c r="BG128" s="149">
        <f>IF(U128="zákl. prenesená",N128,0)</f>
        <v>0</v>
      </c>
      <c r="BH128" s="149">
        <f>IF(U128="zníž. prenesená",N128,0)</f>
        <v>0</v>
      </c>
      <c r="BI128" s="149">
        <f>IF(U128="nulová",N128,0)</f>
        <v>0</v>
      </c>
      <c r="BJ128" s="19" t="s">
        <v>83</v>
      </c>
      <c r="BK128" s="150">
        <f>ROUND(L128*K128,3)</f>
        <v>0</v>
      </c>
      <c r="BL128" s="19" t="s">
        <v>134</v>
      </c>
      <c r="BM128" s="19" t="s">
        <v>142</v>
      </c>
    </row>
    <row r="129" spans="2:65" s="10" customFormat="1" ht="22.9" customHeight="1">
      <c r="B129" s="130"/>
      <c r="C129" s="131"/>
      <c r="D129" s="132" t="s">
        <v>107</v>
      </c>
      <c r="E129" s="132"/>
      <c r="F129" s="132"/>
      <c r="G129" s="132"/>
      <c r="H129" s="132"/>
      <c r="I129" s="132"/>
      <c r="J129" s="132"/>
      <c r="K129" s="132"/>
      <c r="L129" s="132"/>
      <c r="M129" s="132"/>
      <c r="N129" s="237">
        <f>BK129</f>
        <v>0</v>
      </c>
      <c r="O129" s="238"/>
      <c r="P129" s="238"/>
      <c r="Q129" s="238"/>
      <c r="R129" s="133"/>
      <c r="T129" s="134"/>
      <c r="U129" s="131"/>
      <c r="V129" s="131"/>
      <c r="W129" s="135">
        <f>W130+W140+W145+W155+W190+W201+W206</f>
        <v>568.26796999999988</v>
      </c>
      <c r="X129" s="131"/>
      <c r="Y129" s="135">
        <f>Y130+Y140+Y145+Y155+Y190+Y201+Y206</f>
        <v>6.1650560000000008</v>
      </c>
      <c r="Z129" s="131"/>
      <c r="AA129" s="136">
        <f>AA130+AA140+AA145+AA155+AA190+AA201+AA206</f>
        <v>0.91168000000000005</v>
      </c>
      <c r="AR129" s="137" t="s">
        <v>83</v>
      </c>
      <c r="AT129" s="138" t="s">
        <v>71</v>
      </c>
      <c r="AU129" s="138" t="s">
        <v>72</v>
      </c>
      <c r="AY129" s="137" t="s">
        <v>130</v>
      </c>
      <c r="BK129" s="139">
        <f>BK130+BK140+BK145+BK155+BK190+BK201+BK206</f>
        <v>0</v>
      </c>
    </row>
    <row r="130" spans="2:65" s="10" customFormat="1" ht="19.899999999999999" customHeight="1">
      <c r="B130" s="130"/>
      <c r="C130" s="131"/>
      <c r="D130" s="140" t="s">
        <v>108</v>
      </c>
      <c r="E130" s="140"/>
      <c r="F130" s="140"/>
      <c r="G130" s="140"/>
      <c r="H130" s="140"/>
      <c r="I130" s="140"/>
      <c r="J130" s="140"/>
      <c r="K130" s="140"/>
      <c r="L130" s="140"/>
      <c r="M130" s="140"/>
      <c r="N130" s="235">
        <f>BK130</f>
        <v>0</v>
      </c>
      <c r="O130" s="236"/>
      <c r="P130" s="236"/>
      <c r="Q130" s="236"/>
      <c r="R130" s="133"/>
      <c r="T130" s="134"/>
      <c r="U130" s="131"/>
      <c r="V130" s="131"/>
      <c r="W130" s="135">
        <f>SUM(W131:W139)</f>
        <v>45.900000000000006</v>
      </c>
      <c r="X130" s="131"/>
      <c r="Y130" s="135">
        <f>SUM(Y131:Y139)</f>
        <v>0.14600000000000002</v>
      </c>
      <c r="Z130" s="131"/>
      <c r="AA130" s="136">
        <f>SUM(AA131:AA139)</f>
        <v>0</v>
      </c>
      <c r="AR130" s="137" t="s">
        <v>83</v>
      </c>
      <c r="AT130" s="138" t="s">
        <v>71</v>
      </c>
      <c r="AU130" s="138" t="s">
        <v>77</v>
      </c>
      <c r="AY130" s="137" t="s">
        <v>130</v>
      </c>
      <c r="BK130" s="139">
        <f>SUM(BK131:BK139)</f>
        <v>0</v>
      </c>
    </row>
    <row r="131" spans="2:65" s="1" customFormat="1" ht="25.5" customHeight="1">
      <c r="B131" s="141"/>
      <c r="C131" s="142" t="s">
        <v>143</v>
      </c>
      <c r="D131" s="200" t="s">
        <v>144</v>
      </c>
      <c r="E131" s="201"/>
      <c r="F131" s="201"/>
      <c r="G131" s="201"/>
      <c r="H131" s="201"/>
      <c r="I131" s="202"/>
      <c r="J131" s="143" t="s">
        <v>145</v>
      </c>
      <c r="K131" s="144">
        <v>270</v>
      </c>
      <c r="L131" s="209">
        <v>0</v>
      </c>
      <c r="M131" s="209"/>
      <c r="N131" s="209">
        <f t="shared" ref="N131:N139" si="0">ROUND(L131*K131,3)</f>
        <v>0</v>
      </c>
      <c r="O131" s="209"/>
      <c r="P131" s="209"/>
      <c r="Q131" s="209"/>
      <c r="R131" s="145"/>
      <c r="T131" s="146" t="s">
        <v>5</v>
      </c>
      <c r="U131" s="41" t="s">
        <v>39</v>
      </c>
      <c r="V131" s="147">
        <v>0.17</v>
      </c>
      <c r="W131" s="147">
        <f t="shared" ref="W131:W139" si="1">V131*K131</f>
        <v>45.900000000000006</v>
      </c>
      <c r="X131" s="147">
        <v>3.0000000000000001E-5</v>
      </c>
      <c r="Y131" s="147">
        <f t="shared" ref="Y131:Y139" si="2">X131*K131</f>
        <v>8.0999999999999996E-3</v>
      </c>
      <c r="Z131" s="147">
        <v>0</v>
      </c>
      <c r="AA131" s="148">
        <f t="shared" ref="AA131:AA139" si="3">Z131*K131</f>
        <v>0</v>
      </c>
      <c r="AR131" s="19" t="s">
        <v>146</v>
      </c>
      <c r="AT131" s="19" t="s">
        <v>131</v>
      </c>
      <c r="AU131" s="19" t="s">
        <v>83</v>
      </c>
      <c r="AY131" s="19" t="s">
        <v>130</v>
      </c>
      <c r="BE131" s="149">
        <f t="shared" ref="BE131:BE139" si="4">IF(U131="základná",N131,0)</f>
        <v>0</v>
      </c>
      <c r="BF131" s="149">
        <f t="shared" ref="BF131:BF139" si="5">IF(U131="znížená",N131,0)</f>
        <v>0</v>
      </c>
      <c r="BG131" s="149">
        <f t="shared" ref="BG131:BG139" si="6">IF(U131="zákl. prenesená",N131,0)</f>
        <v>0</v>
      </c>
      <c r="BH131" s="149">
        <f t="shared" ref="BH131:BH139" si="7">IF(U131="zníž. prenesená",N131,0)</f>
        <v>0</v>
      </c>
      <c r="BI131" s="149">
        <f t="shared" ref="BI131:BI139" si="8">IF(U131="nulová",N131,0)</f>
        <v>0</v>
      </c>
      <c r="BJ131" s="19" t="s">
        <v>83</v>
      </c>
      <c r="BK131" s="150">
        <f t="shared" ref="BK131:BK139" si="9">ROUND(L131*K131,3)</f>
        <v>0</v>
      </c>
      <c r="BL131" s="19" t="s">
        <v>146</v>
      </c>
      <c r="BM131" s="19" t="s">
        <v>147</v>
      </c>
    </row>
    <row r="132" spans="2:65" s="1" customFormat="1" ht="27.75" customHeight="1">
      <c r="B132" s="141"/>
      <c r="C132" s="151" t="s">
        <v>148</v>
      </c>
      <c r="D132" s="203" t="s">
        <v>373</v>
      </c>
      <c r="E132" s="204"/>
      <c r="F132" s="204"/>
      <c r="G132" s="204"/>
      <c r="H132" s="204"/>
      <c r="I132" s="205"/>
      <c r="J132" s="152" t="s">
        <v>145</v>
      </c>
      <c r="K132" s="153">
        <v>20</v>
      </c>
      <c r="L132" s="212">
        <v>0</v>
      </c>
      <c r="M132" s="212"/>
      <c r="N132" s="212">
        <f t="shared" si="0"/>
        <v>0</v>
      </c>
      <c r="O132" s="209"/>
      <c r="P132" s="209"/>
      <c r="Q132" s="209"/>
      <c r="R132" s="145"/>
      <c r="T132" s="146" t="s">
        <v>5</v>
      </c>
      <c r="U132" s="41" t="s">
        <v>39</v>
      </c>
      <c r="V132" s="147">
        <v>0</v>
      </c>
      <c r="W132" s="147">
        <f t="shared" si="1"/>
        <v>0</v>
      </c>
      <c r="X132" s="147">
        <v>3.6000000000000002E-4</v>
      </c>
      <c r="Y132" s="147">
        <f t="shared" si="2"/>
        <v>7.2000000000000007E-3</v>
      </c>
      <c r="Z132" s="147">
        <v>0</v>
      </c>
      <c r="AA132" s="148">
        <f t="shared" si="3"/>
        <v>0</v>
      </c>
      <c r="AR132" s="19" t="s">
        <v>150</v>
      </c>
      <c r="AT132" s="19" t="s">
        <v>149</v>
      </c>
      <c r="AU132" s="19" t="s">
        <v>83</v>
      </c>
      <c r="AY132" s="19" t="s">
        <v>130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9" t="s">
        <v>83</v>
      </c>
      <c r="BK132" s="150">
        <f t="shared" si="9"/>
        <v>0</v>
      </c>
      <c r="BL132" s="19" t="s">
        <v>146</v>
      </c>
      <c r="BM132" s="19" t="s">
        <v>151</v>
      </c>
    </row>
    <row r="133" spans="2:65" s="1" customFormat="1" ht="27.75" customHeight="1">
      <c r="B133" s="141"/>
      <c r="C133" s="151" t="s">
        <v>152</v>
      </c>
      <c r="D133" s="203" t="s">
        <v>374</v>
      </c>
      <c r="E133" s="204"/>
      <c r="F133" s="204"/>
      <c r="G133" s="204"/>
      <c r="H133" s="204"/>
      <c r="I133" s="205"/>
      <c r="J133" s="152" t="s">
        <v>145</v>
      </c>
      <c r="K133" s="153">
        <v>8</v>
      </c>
      <c r="L133" s="212">
        <v>0</v>
      </c>
      <c r="M133" s="212"/>
      <c r="N133" s="212">
        <f t="shared" si="0"/>
        <v>0</v>
      </c>
      <c r="O133" s="209"/>
      <c r="P133" s="209"/>
      <c r="Q133" s="209"/>
      <c r="R133" s="145"/>
      <c r="T133" s="146" t="s">
        <v>5</v>
      </c>
      <c r="U133" s="41" t="s">
        <v>39</v>
      </c>
      <c r="V133" s="147">
        <v>0</v>
      </c>
      <c r="W133" s="147">
        <f t="shared" si="1"/>
        <v>0</v>
      </c>
      <c r="X133" s="147">
        <v>3.6000000000000002E-4</v>
      </c>
      <c r="Y133" s="147">
        <f t="shared" si="2"/>
        <v>2.8800000000000002E-3</v>
      </c>
      <c r="Z133" s="147">
        <v>0</v>
      </c>
      <c r="AA133" s="148">
        <f t="shared" si="3"/>
        <v>0</v>
      </c>
      <c r="AR133" s="19" t="s">
        <v>150</v>
      </c>
      <c r="AT133" s="19" t="s">
        <v>149</v>
      </c>
      <c r="AU133" s="19" t="s">
        <v>83</v>
      </c>
      <c r="AY133" s="19" t="s">
        <v>130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9" t="s">
        <v>83</v>
      </c>
      <c r="BK133" s="150">
        <f t="shared" si="9"/>
        <v>0</v>
      </c>
      <c r="BL133" s="19" t="s">
        <v>146</v>
      </c>
      <c r="BM133" s="19" t="s">
        <v>153</v>
      </c>
    </row>
    <row r="134" spans="2:65" s="1" customFormat="1" ht="27.75" customHeight="1">
      <c r="B134" s="141"/>
      <c r="C134" s="151" t="s">
        <v>154</v>
      </c>
      <c r="D134" s="203" t="s">
        <v>375</v>
      </c>
      <c r="E134" s="204"/>
      <c r="F134" s="204"/>
      <c r="G134" s="204"/>
      <c r="H134" s="204"/>
      <c r="I134" s="205"/>
      <c r="J134" s="152" t="s">
        <v>145</v>
      </c>
      <c r="K134" s="153">
        <v>24</v>
      </c>
      <c r="L134" s="212">
        <v>0</v>
      </c>
      <c r="M134" s="212"/>
      <c r="N134" s="212">
        <f t="shared" si="0"/>
        <v>0</v>
      </c>
      <c r="O134" s="209"/>
      <c r="P134" s="209"/>
      <c r="Q134" s="209"/>
      <c r="R134" s="145"/>
      <c r="T134" s="146" t="s">
        <v>5</v>
      </c>
      <c r="U134" s="41" t="s">
        <v>39</v>
      </c>
      <c r="V134" s="147">
        <v>0</v>
      </c>
      <c r="W134" s="147">
        <f t="shared" si="1"/>
        <v>0</v>
      </c>
      <c r="X134" s="147">
        <v>3.6000000000000002E-4</v>
      </c>
      <c r="Y134" s="147">
        <f t="shared" si="2"/>
        <v>8.6400000000000001E-3</v>
      </c>
      <c r="Z134" s="147">
        <v>0</v>
      </c>
      <c r="AA134" s="148">
        <f t="shared" si="3"/>
        <v>0</v>
      </c>
      <c r="AR134" s="19" t="s">
        <v>150</v>
      </c>
      <c r="AT134" s="19" t="s">
        <v>149</v>
      </c>
      <c r="AU134" s="19" t="s">
        <v>83</v>
      </c>
      <c r="AY134" s="19" t="s">
        <v>130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9" t="s">
        <v>83</v>
      </c>
      <c r="BK134" s="150">
        <f t="shared" si="9"/>
        <v>0</v>
      </c>
      <c r="BL134" s="19" t="s">
        <v>146</v>
      </c>
      <c r="BM134" s="19" t="s">
        <v>155</v>
      </c>
    </row>
    <row r="135" spans="2:65" s="1" customFormat="1" ht="27.75" customHeight="1">
      <c r="B135" s="141"/>
      <c r="C135" s="151" t="s">
        <v>156</v>
      </c>
      <c r="D135" s="203" t="s">
        <v>376</v>
      </c>
      <c r="E135" s="204"/>
      <c r="F135" s="204"/>
      <c r="G135" s="204"/>
      <c r="H135" s="204"/>
      <c r="I135" s="205"/>
      <c r="J135" s="152" t="s">
        <v>145</v>
      </c>
      <c r="K135" s="153">
        <v>218</v>
      </c>
      <c r="L135" s="212">
        <v>0</v>
      </c>
      <c r="M135" s="212"/>
      <c r="N135" s="212">
        <f t="shared" si="0"/>
        <v>0</v>
      </c>
      <c r="O135" s="209"/>
      <c r="P135" s="209"/>
      <c r="Q135" s="209"/>
      <c r="R135" s="145"/>
      <c r="T135" s="146" t="s">
        <v>5</v>
      </c>
      <c r="U135" s="41" t="s">
        <v>39</v>
      </c>
      <c r="V135" s="147">
        <v>0</v>
      </c>
      <c r="W135" s="147">
        <f t="shared" si="1"/>
        <v>0</v>
      </c>
      <c r="X135" s="147">
        <v>3.6000000000000002E-4</v>
      </c>
      <c r="Y135" s="147">
        <f t="shared" si="2"/>
        <v>7.8480000000000008E-2</v>
      </c>
      <c r="Z135" s="147">
        <v>0</v>
      </c>
      <c r="AA135" s="148">
        <f t="shared" si="3"/>
        <v>0</v>
      </c>
      <c r="AR135" s="19" t="s">
        <v>150</v>
      </c>
      <c r="AT135" s="19" t="s">
        <v>149</v>
      </c>
      <c r="AU135" s="19" t="s">
        <v>83</v>
      </c>
      <c r="AY135" s="19" t="s">
        <v>130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9" t="s">
        <v>83</v>
      </c>
      <c r="BK135" s="150">
        <f t="shared" si="9"/>
        <v>0</v>
      </c>
      <c r="BL135" s="19" t="s">
        <v>146</v>
      </c>
      <c r="BM135" s="19" t="s">
        <v>157</v>
      </c>
    </row>
    <row r="136" spans="2:65" s="1" customFormat="1" ht="25.5" customHeight="1">
      <c r="B136" s="141"/>
      <c r="C136" s="151" t="s">
        <v>158</v>
      </c>
      <c r="D136" s="203" t="s">
        <v>377</v>
      </c>
      <c r="E136" s="204"/>
      <c r="F136" s="204"/>
      <c r="G136" s="204"/>
      <c r="H136" s="204"/>
      <c r="I136" s="205"/>
      <c r="J136" s="152" t="s">
        <v>159</v>
      </c>
      <c r="K136" s="153">
        <v>1</v>
      </c>
      <c r="L136" s="212">
        <v>0</v>
      </c>
      <c r="M136" s="212"/>
      <c r="N136" s="212">
        <f t="shared" si="0"/>
        <v>0</v>
      </c>
      <c r="O136" s="209"/>
      <c r="P136" s="209"/>
      <c r="Q136" s="209"/>
      <c r="R136" s="145"/>
      <c r="T136" s="146" t="s">
        <v>5</v>
      </c>
      <c r="U136" s="41" t="s">
        <v>39</v>
      </c>
      <c r="V136" s="147">
        <v>0</v>
      </c>
      <c r="W136" s="147">
        <f t="shared" si="1"/>
        <v>0</v>
      </c>
      <c r="X136" s="147">
        <v>2.0000000000000001E-4</v>
      </c>
      <c r="Y136" s="147">
        <f t="shared" si="2"/>
        <v>2.0000000000000001E-4</v>
      </c>
      <c r="Z136" s="147">
        <v>0</v>
      </c>
      <c r="AA136" s="148">
        <f t="shared" si="3"/>
        <v>0</v>
      </c>
      <c r="AR136" s="19" t="s">
        <v>150</v>
      </c>
      <c r="AT136" s="19" t="s">
        <v>149</v>
      </c>
      <c r="AU136" s="19" t="s">
        <v>83</v>
      </c>
      <c r="AY136" s="19" t="s">
        <v>130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9" t="s">
        <v>83</v>
      </c>
      <c r="BK136" s="150">
        <f t="shared" si="9"/>
        <v>0</v>
      </c>
      <c r="BL136" s="19" t="s">
        <v>146</v>
      </c>
      <c r="BM136" s="19" t="s">
        <v>160</v>
      </c>
    </row>
    <row r="137" spans="2:65" s="1" customFormat="1" ht="16.5" customHeight="1">
      <c r="B137" s="141"/>
      <c r="C137" s="151" t="s">
        <v>81</v>
      </c>
      <c r="D137" s="203" t="s">
        <v>378</v>
      </c>
      <c r="E137" s="204"/>
      <c r="F137" s="204"/>
      <c r="G137" s="204"/>
      <c r="H137" s="204"/>
      <c r="I137" s="205"/>
      <c r="J137" s="152" t="s">
        <v>159</v>
      </c>
      <c r="K137" s="153">
        <v>1</v>
      </c>
      <c r="L137" s="212">
        <v>0</v>
      </c>
      <c r="M137" s="212"/>
      <c r="N137" s="212">
        <f t="shared" si="0"/>
        <v>0</v>
      </c>
      <c r="O137" s="209"/>
      <c r="P137" s="209"/>
      <c r="Q137" s="209"/>
      <c r="R137" s="145"/>
      <c r="T137" s="146" t="s">
        <v>5</v>
      </c>
      <c r="U137" s="41" t="s">
        <v>39</v>
      </c>
      <c r="V137" s="147">
        <v>0</v>
      </c>
      <c r="W137" s="147">
        <f t="shared" si="1"/>
        <v>0</v>
      </c>
      <c r="X137" s="147">
        <v>1E-3</v>
      </c>
      <c r="Y137" s="147">
        <f t="shared" si="2"/>
        <v>1E-3</v>
      </c>
      <c r="Z137" s="147">
        <v>0</v>
      </c>
      <c r="AA137" s="148">
        <f t="shared" si="3"/>
        <v>0</v>
      </c>
      <c r="AR137" s="19" t="s">
        <v>150</v>
      </c>
      <c r="AT137" s="19" t="s">
        <v>149</v>
      </c>
      <c r="AU137" s="19" t="s">
        <v>83</v>
      </c>
      <c r="AY137" s="19" t="s">
        <v>130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9" t="s">
        <v>83</v>
      </c>
      <c r="BK137" s="150">
        <f t="shared" si="9"/>
        <v>0</v>
      </c>
      <c r="BL137" s="19" t="s">
        <v>146</v>
      </c>
      <c r="BM137" s="19" t="s">
        <v>161</v>
      </c>
    </row>
    <row r="138" spans="2:65" s="1" customFormat="1" ht="25.5" customHeight="1">
      <c r="B138" s="141"/>
      <c r="C138" s="142" t="s">
        <v>162</v>
      </c>
      <c r="D138" s="206" t="s">
        <v>379</v>
      </c>
      <c r="E138" s="207"/>
      <c r="F138" s="207"/>
      <c r="G138" s="207"/>
      <c r="H138" s="207"/>
      <c r="I138" s="208"/>
      <c r="J138" s="143" t="s">
        <v>159</v>
      </c>
      <c r="K138" s="144">
        <v>1</v>
      </c>
      <c r="L138" s="209">
        <v>0</v>
      </c>
      <c r="M138" s="209"/>
      <c r="N138" s="209">
        <f t="shared" si="0"/>
        <v>0</v>
      </c>
      <c r="O138" s="209"/>
      <c r="P138" s="209"/>
      <c r="Q138" s="209"/>
      <c r="R138" s="145"/>
      <c r="T138" s="146" t="s">
        <v>5</v>
      </c>
      <c r="U138" s="41" t="s">
        <v>39</v>
      </c>
      <c r="V138" s="147">
        <v>0</v>
      </c>
      <c r="W138" s="147">
        <f t="shared" si="1"/>
        <v>0</v>
      </c>
      <c r="X138" s="147">
        <v>3.95E-2</v>
      </c>
      <c r="Y138" s="147">
        <f t="shared" si="2"/>
        <v>3.95E-2</v>
      </c>
      <c r="Z138" s="147">
        <v>0</v>
      </c>
      <c r="AA138" s="148">
        <f t="shared" si="3"/>
        <v>0</v>
      </c>
      <c r="AR138" s="19" t="s">
        <v>146</v>
      </c>
      <c r="AT138" s="19" t="s">
        <v>131</v>
      </c>
      <c r="AU138" s="19" t="s">
        <v>83</v>
      </c>
      <c r="AY138" s="19" t="s">
        <v>130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9" t="s">
        <v>83</v>
      </c>
      <c r="BK138" s="150">
        <f t="shared" si="9"/>
        <v>0</v>
      </c>
      <c r="BL138" s="19" t="s">
        <v>146</v>
      </c>
      <c r="BM138" s="19" t="s">
        <v>163</v>
      </c>
    </row>
    <row r="139" spans="2:65" s="1" customFormat="1" ht="25.5" customHeight="1">
      <c r="B139" s="141"/>
      <c r="C139" s="142" t="s">
        <v>164</v>
      </c>
      <c r="D139" s="200" t="s">
        <v>165</v>
      </c>
      <c r="E139" s="201"/>
      <c r="F139" s="201"/>
      <c r="G139" s="201"/>
      <c r="H139" s="201"/>
      <c r="I139" s="202"/>
      <c r="J139" s="143" t="s">
        <v>166</v>
      </c>
      <c r="K139" s="144">
        <v>32.512</v>
      </c>
      <c r="L139" s="209">
        <v>0</v>
      </c>
      <c r="M139" s="209"/>
      <c r="N139" s="209">
        <f t="shared" si="0"/>
        <v>0</v>
      </c>
      <c r="O139" s="209"/>
      <c r="P139" s="209"/>
      <c r="Q139" s="209"/>
      <c r="R139" s="145"/>
      <c r="T139" s="146" t="s">
        <v>5</v>
      </c>
      <c r="U139" s="41" t="s">
        <v>39</v>
      </c>
      <c r="V139" s="147">
        <v>0</v>
      </c>
      <c r="W139" s="147">
        <f t="shared" si="1"/>
        <v>0</v>
      </c>
      <c r="X139" s="147">
        <v>0</v>
      </c>
      <c r="Y139" s="147">
        <f t="shared" si="2"/>
        <v>0</v>
      </c>
      <c r="Z139" s="147">
        <v>0</v>
      </c>
      <c r="AA139" s="148">
        <f t="shared" si="3"/>
        <v>0</v>
      </c>
      <c r="AR139" s="19" t="s">
        <v>146</v>
      </c>
      <c r="AT139" s="19" t="s">
        <v>131</v>
      </c>
      <c r="AU139" s="19" t="s">
        <v>83</v>
      </c>
      <c r="AY139" s="19" t="s">
        <v>130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9" t="s">
        <v>83</v>
      </c>
      <c r="BK139" s="150">
        <f t="shared" si="9"/>
        <v>0</v>
      </c>
      <c r="BL139" s="19" t="s">
        <v>146</v>
      </c>
      <c r="BM139" s="19" t="s">
        <v>167</v>
      </c>
    </row>
    <row r="140" spans="2:65" s="10" customFormat="1" ht="29.85" customHeight="1">
      <c r="B140" s="130"/>
      <c r="C140" s="131"/>
      <c r="D140" s="140" t="s">
        <v>109</v>
      </c>
      <c r="E140" s="140"/>
      <c r="F140" s="140"/>
      <c r="G140" s="140"/>
      <c r="H140" s="140"/>
      <c r="I140" s="140"/>
      <c r="J140" s="140"/>
      <c r="K140" s="140"/>
      <c r="L140" s="140"/>
      <c r="M140" s="140"/>
      <c r="N140" s="213">
        <f>BK140</f>
        <v>0</v>
      </c>
      <c r="O140" s="214"/>
      <c r="P140" s="214"/>
      <c r="Q140" s="214"/>
      <c r="R140" s="133"/>
      <c r="T140" s="134"/>
      <c r="U140" s="131"/>
      <c r="V140" s="131"/>
      <c r="W140" s="135">
        <f>SUM(W141:W144)</f>
        <v>1.2550599999999998</v>
      </c>
      <c r="X140" s="131"/>
      <c r="Y140" s="135">
        <f>SUM(Y141:Y144)</f>
        <v>5.8859999999999997E-3</v>
      </c>
      <c r="Z140" s="131"/>
      <c r="AA140" s="136">
        <f>SUM(AA141:AA144)</f>
        <v>0</v>
      </c>
      <c r="AR140" s="137" t="s">
        <v>83</v>
      </c>
      <c r="AT140" s="138" t="s">
        <v>71</v>
      </c>
      <c r="AU140" s="138" t="s">
        <v>77</v>
      </c>
      <c r="AY140" s="137" t="s">
        <v>130</v>
      </c>
      <c r="BK140" s="139">
        <f>SUM(BK141:BK144)</f>
        <v>0</v>
      </c>
    </row>
    <row r="141" spans="2:65" s="1" customFormat="1" ht="25.5" customHeight="1">
      <c r="B141" s="141"/>
      <c r="C141" s="142" t="s">
        <v>168</v>
      </c>
      <c r="D141" s="200" t="s">
        <v>169</v>
      </c>
      <c r="E141" s="201"/>
      <c r="F141" s="201"/>
      <c r="G141" s="201"/>
      <c r="H141" s="201"/>
      <c r="I141" s="202"/>
      <c r="J141" s="143" t="s">
        <v>170</v>
      </c>
      <c r="K141" s="144">
        <v>1</v>
      </c>
      <c r="L141" s="209">
        <v>0</v>
      </c>
      <c r="M141" s="209"/>
      <c r="N141" s="209">
        <f>ROUND(L141*K141,3)</f>
        <v>0</v>
      </c>
      <c r="O141" s="209"/>
      <c r="P141" s="209"/>
      <c r="Q141" s="209"/>
      <c r="R141" s="145"/>
      <c r="T141" s="146" t="s">
        <v>5</v>
      </c>
      <c r="U141" s="41" t="s">
        <v>39</v>
      </c>
      <c r="V141" s="147">
        <v>0.50210999999999995</v>
      </c>
      <c r="W141" s="147">
        <f>V141*K141</f>
        <v>0.50210999999999995</v>
      </c>
      <c r="X141" s="147">
        <v>6.2E-4</v>
      </c>
      <c r="Y141" s="147">
        <f>X141*K141</f>
        <v>6.2E-4</v>
      </c>
      <c r="Z141" s="147">
        <v>0</v>
      </c>
      <c r="AA141" s="148">
        <f>Z141*K141</f>
        <v>0</v>
      </c>
      <c r="AR141" s="19" t="s">
        <v>146</v>
      </c>
      <c r="AT141" s="19" t="s">
        <v>131</v>
      </c>
      <c r="AU141" s="19" t="s">
        <v>83</v>
      </c>
      <c r="AY141" s="19" t="s">
        <v>130</v>
      </c>
      <c r="BE141" s="149">
        <f>IF(U141="základná",N141,0)</f>
        <v>0</v>
      </c>
      <c r="BF141" s="149">
        <f>IF(U141="znížená",N141,0)</f>
        <v>0</v>
      </c>
      <c r="BG141" s="149">
        <f>IF(U141="zákl. prenesená",N141,0)</f>
        <v>0</v>
      </c>
      <c r="BH141" s="149">
        <f>IF(U141="zníž. prenesená",N141,0)</f>
        <v>0</v>
      </c>
      <c r="BI141" s="149">
        <f>IF(U141="nulová",N141,0)</f>
        <v>0</v>
      </c>
      <c r="BJ141" s="19" t="s">
        <v>83</v>
      </c>
      <c r="BK141" s="150">
        <f>ROUND(L141*K141,3)</f>
        <v>0</v>
      </c>
      <c r="BL141" s="19" t="s">
        <v>146</v>
      </c>
      <c r="BM141" s="19" t="s">
        <v>171</v>
      </c>
    </row>
    <row r="142" spans="2:65" s="1" customFormat="1" ht="25.5" customHeight="1">
      <c r="B142" s="141"/>
      <c r="C142" s="151" t="s">
        <v>172</v>
      </c>
      <c r="D142" s="203" t="s">
        <v>380</v>
      </c>
      <c r="E142" s="204"/>
      <c r="F142" s="204"/>
      <c r="G142" s="204"/>
      <c r="H142" s="204"/>
      <c r="I142" s="205"/>
      <c r="J142" s="152" t="s">
        <v>159</v>
      </c>
      <c r="K142" s="153">
        <v>1</v>
      </c>
      <c r="L142" s="212">
        <v>0</v>
      </c>
      <c r="M142" s="212"/>
      <c r="N142" s="212">
        <f>ROUND(L142*K142,3)</f>
        <v>0</v>
      </c>
      <c r="O142" s="209"/>
      <c r="P142" s="209"/>
      <c r="Q142" s="209"/>
      <c r="R142" s="145"/>
      <c r="T142" s="146" t="s">
        <v>5</v>
      </c>
      <c r="U142" s="41" t="s">
        <v>39</v>
      </c>
      <c r="V142" s="147">
        <v>0</v>
      </c>
      <c r="W142" s="147">
        <f>V142*K142</f>
        <v>0</v>
      </c>
      <c r="X142" s="147">
        <v>5.2659999999999998E-3</v>
      </c>
      <c r="Y142" s="147">
        <f>X142*K142</f>
        <v>5.2659999999999998E-3</v>
      </c>
      <c r="Z142" s="147">
        <v>0</v>
      </c>
      <c r="AA142" s="148">
        <f>Z142*K142</f>
        <v>0</v>
      </c>
      <c r="AR142" s="19" t="s">
        <v>150</v>
      </c>
      <c r="AT142" s="19" t="s">
        <v>149</v>
      </c>
      <c r="AU142" s="19" t="s">
        <v>83</v>
      </c>
      <c r="AY142" s="19" t="s">
        <v>130</v>
      </c>
      <c r="BE142" s="149">
        <f>IF(U142="základná",N142,0)</f>
        <v>0</v>
      </c>
      <c r="BF142" s="149">
        <f>IF(U142="znížená",N142,0)</f>
        <v>0</v>
      </c>
      <c r="BG142" s="149">
        <f>IF(U142="zákl. prenesená",N142,0)</f>
        <v>0</v>
      </c>
      <c r="BH142" s="149">
        <f>IF(U142="zníž. prenesená",N142,0)</f>
        <v>0</v>
      </c>
      <c r="BI142" s="149">
        <f>IF(U142="nulová",N142,0)</f>
        <v>0</v>
      </c>
      <c r="BJ142" s="19" t="s">
        <v>83</v>
      </c>
      <c r="BK142" s="150">
        <f>ROUND(L142*K142,3)</f>
        <v>0</v>
      </c>
      <c r="BL142" s="19" t="s">
        <v>146</v>
      </c>
      <c r="BM142" s="19" t="s">
        <v>173</v>
      </c>
    </row>
    <row r="143" spans="2:65" s="1" customFormat="1" ht="16.5" customHeight="1">
      <c r="B143" s="141"/>
      <c r="C143" s="142" t="s">
        <v>146</v>
      </c>
      <c r="D143" s="200" t="s">
        <v>174</v>
      </c>
      <c r="E143" s="201"/>
      <c r="F143" s="201"/>
      <c r="G143" s="201"/>
      <c r="H143" s="201"/>
      <c r="I143" s="202"/>
      <c r="J143" s="143" t="s">
        <v>159</v>
      </c>
      <c r="K143" s="144">
        <v>1</v>
      </c>
      <c r="L143" s="209">
        <v>0</v>
      </c>
      <c r="M143" s="209"/>
      <c r="N143" s="209">
        <f>ROUND(L143*K143,3)</f>
        <v>0</v>
      </c>
      <c r="O143" s="209"/>
      <c r="P143" s="209"/>
      <c r="Q143" s="209"/>
      <c r="R143" s="145"/>
      <c r="T143" s="146" t="s">
        <v>5</v>
      </c>
      <c r="U143" s="41" t="s">
        <v>39</v>
      </c>
      <c r="V143" s="147">
        <v>0.75295000000000001</v>
      </c>
      <c r="W143" s="147">
        <f>V143*K143</f>
        <v>0.75295000000000001</v>
      </c>
      <c r="X143" s="147">
        <v>0</v>
      </c>
      <c r="Y143" s="147">
        <f>X143*K143</f>
        <v>0</v>
      </c>
      <c r="Z143" s="147">
        <v>0</v>
      </c>
      <c r="AA143" s="148">
        <f>Z143*K143</f>
        <v>0</v>
      </c>
      <c r="AR143" s="19" t="s">
        <v>146</v>
      </c>
      <c r="AT143" s="19" t="s">
        <v>131</v>
      </c>
      <c r="AU143" s="19" t="s">
        <v>83</v>
      </c>
      <c r="AY143" s="19" t="s">
        <v>130</v>
      </c>
      <c r="BE143" s="149">
        <f>IF(U143="základná",N143,0)</f>
        <v>0</v>
      </c>
      <c r="BF143" s="149">
        <f>IF(U143="znížená",N143,0)</f>
        <v>0</v>
      </c>
      <c r="BG143" s="149">
        <f>IF(U143="zákl. prenesená",N143,0)</f>
        <v>0</v>
      </c>
      <c r="BH143" s="149">
        <f>IF(U143="zníž. prenesená",N143,0)</f>
        <v>0</v>
      </c>
      <c r="BI143" s="149">
        <f>IF(U143="nulová",N143,0)</f>
        <v>0</v>
      </c>
      <c r="BJ143" s="19" t="s">
        <v>83</v>
      </c>
      <c r="BK143" s="150">
        <f>ROUND(L143*K143,3)</f>
        <v>0</v>
      </c>
      <c r="BL143" s="19" t="s">
        <v>146</v>
      </c>
      <c r="BM143" s="19" t="s">
        <v>175</v>
      </c>
    </row>
    <row r="144" spans="2:65" s="1" customFormat="1" ht="25.5" customHeight="1">
      <c r="B144" s="141"/>
      <c r="C144" s="142" t="s">
        <v>176</v>
      </c>
      <c r="D144" s="200" t="s">
        <v>177</v>
      </c>
      <c r="E144" s="201"/>
      <c r="F144" s="201"/>
      <c r="G144" s="201"/>
      <c r="H144" s="201"/>
      <c r="I144" s="202"/>
      <c r="J144" s="143" t="s">
        <v>166</v>
      </c>
      <c r="K144" s="144">
        <v>6.8460000000000001</v>
      </c>
      <c r="L144" s="209">
        <v>0</v>
      </c>
      <c r="M144" s="209"/>
      <c r="N144" s="209">
        <f>ROUND(L144*K144,3)</f>
        <v>0</v>
      </c>
      <c r="O144" s="209"/>
      <c r="P144" s="209"/>
      <c r="Q144" s="209"/>
      <c r="R144" s="145"/>
      <c r="T144" s="146" t="s">
        <v>5</v>
      </c>
      <c r="U144" s="41" t="s">
        <v>39</v>
      </c>
      <c r="V144" s="147">
        <v>0</v>
      </c>
      <c r="W144" s="147">
        <f>V144*K144</f>
        <v>0</v>
      </c>
      <c r="X144" s="147">
        <v>0</v>
      </c>
      <c r="Y144" s="147">
        <f>X144*K144</f>
        <v>0</v>
      </c>
      <c r="Z144" s="147">
        <v>0</v>
      </c>
      <c r="AA144" s="148">
        <f>Z144*K144</f>
        <v>0</v>
      </c>
      <c r="AR144" s="19" t="s">
        <v>146</v>
      </c>
      <c r="AT144" s="19" t="s">
        <v>131</v>
      </c>
      <c r="AU144" s="19" t="s">
        <v>83</v>
      </c>
      <c r="AY144" s="19" t="s">
        <v>130</v>
      </c>
      <c r="BE144" s="149">
        <f>IF(U144="základná",N144,0)</f>
        <v>0</v>
      </c>
      <c r="BF144" s="149">
        <f>IF(U144="znížená",N144,0)</f>
        <v>0</v>
      </c>
      <c r="BG144" s="149">
        <f>IF(U144="zákl. prenesená",N144,0)</f>
        <v>0</v>
      </c>
      <c r="BH144" s="149">
        <f>IF(U144="zníž. prenesená",N144,0)</f>
        <v>0</v>
      </c>
      <c r="BI144" s="149">
        <f>IF(U144="nulová",N144,0)</f>
        <v>0</v>
      </c>
      <c r="BJ144" s="19" t="s">
        <v>83</v>
      </c>
      <c r="BK144" s="150">
        <f>ROUND(L144*K144,3)</f>
        <v>0</v>
      </c>
      <c r="BL144" s="19" t="s">
        <v>146</v>
      </c>
      <c r="BM144" s="19" t="s">
        <v>178</v>
      </c>
    </row>
    <row r="145" spans="2:65" s="10" customFormat="1" ht="29.85" customHeight="1">
      <c r="B145" s="130"/>
      <c r="C145" s="131"/>
      <c r="D145" s="140" t="s">
        <v>110</v>
      </c>
      <c r="E145" s="140"/>
      <c r="F145" s="140"/>
      <c r="G145" s="140"/>
      <c r="H145" s="140"/>
      <c r="I145" s="140"/>
      <c r="J145" s="140"/>
      <c r="K145" s="140"/>
      <c r="L145" s="140"/>
      <c r="M145" s="140"/>
      <c r="N145" s="213">
        <f>BK145</f>
        <v>0</v>
      </c>
      <c r="O145" s="214"/>
      <c r="P145" s="214"/>
      <c r="Q145" s="214"/>
      <c r="R145" s="133"/>
      <c r="T145" s="134"/>
      <c r="U145" s="131"/>
      <c r="V145" s="131"/>
      <c r="W145" s="135">
        <f>SUM(W146:W154)</f>
        <v>202.13182999999998</v>
      </c>
      <c r="X145" s="131"/>
      <c r="Y145" s="135">
        <f>SUM(Y146:Y154)</f>
        <v>4.6942800000000009</v>
      </c>
      <c r="Z145" s="131"/>
      <c r="AA145" s="136">
        <f>SUM(AA146:AA154)</f>
        <v>0</v>
      </c>
      <c r="AR145" s="137" t="s">
        <v>83</v>
      </c>
      <c r="AT145" s="138" t="s">
        <v>71</v>
      </c>
      <c r="AU145" s="138" t="s">
        <v>77</v>
      </c>
      <c r="AY145" s="137" t="s">
        <v>130</v>
      </c>
      <c r="BK145" s="139">
        <f>SUM(BK146:BK154)</f>
        <v>0</v>
      </c>
    </row>
    <row r="146" spans="2:65" s="1" customFormat="1" ht="25.5" customHeight="1">
      <c r="B146" s="141"/>
      <c r="C146" s="142" t="s">
        <v>179</v>
      </c>
      <c r="D146" s="200" t="s">
        <v>180</v>
      </c>
      <c r="E146" s="201"/>
      <c r="F146" s="201"/>
      <c r="G146" s="201"/>
      <c r="H146" s="201"/>
      <c r="I146" s="202"/>
      <c r="J146" s="143" t="s">
        <v>145</v>
      </c>
      <c r="K146" s="144">
        <v>136</v>
      </c>
      <c r="L146" s="209">
        <v>0</v>
      </c>
      <c r="M146" s="209"/>
      <c r="N146" s="209">
        <f t="shared" ref="N146:N154" si="10">ROUND(L146*K146,3)</f>
        <v>0</v>
      </c>
      <c r="O146" s="209"/>
      <c r="P146" s="209"/>
      <c r="Q146" s="209"/>
      <c r="R146" s="145"/>
      <c r="T146" s="146" t="s">
        <v>5</v>
      </c>
      <c r="U146" s="41" t="s">
        <v>39</v>
      </c>
      <c r="V146" s="147">
        <v>0.33500000000000002</v>
      </c>
      <c r="W146" s="147">
        <f t="shared" ref="W146:W154" si="11">V146*K146</f>
        <v>45.56</v>
      </c>
      <c r="X146" s="147">
        <v>1.5200000000000001E-3</v>
      </c>
      <c r="Y146" s="147">
        <f t="shared" ref="Y146:Y154" si="12">X146*K146</f>
        <v>0.20672000000000001</v>
      </c>
      <c r="Z146" s="147">
        <v>0</v>
      </c>
      <c r="AA146" s="148">
        <f t="shared" ref="AA146:AA154" si="13">Z146*K146</f>
        <v>0</v>
      </c>
      <c r="AR146" s="19" t="s">
        <v>146</v>
      </c>
      <c r="AT146" s="19" t="s">
        <v>131</v>
      </c>
      <c r="AU146" s="19" t="s">
        <v>83</v>
      </c>
      <c r="AY146" s="19" t="s">
        <v>130</v>
      </c>
      <c r="BE146" s="149">
        <f t="shared" ref="BE146:BE154" si="14">IF(U146="základná",N146,0)</f>
        <v>0</v>
      </c>
      <c r="BF146" s="149">
        <f t="shared" ref="BF146:BF154" si="15">IF(U146="znížená",N146,0)</f>
        <v>0</v>
      </c>
      <c r="BG146" s="149">
        <f t="shared" ref="BG146:BG154" si="16">IF(U146="zákl. prenesená",N146,0)</f>
        <v>0</v>
      </c>
      <c r="BH146" s="149">
        <f t="shared" ref="BH146:BH154" si="17">IF(U146="zníž. prenesená",N146,0)</f>
        <v>0</v>
      </c>
      <c r="BI146" s="149">
        <f t="shared" ref="BI146:BI154" si="18">IF(U146="nulová",N146,0)</f>
        <v>0</v>
      </c>
      <c r="BJ146" s="19" t="s">
        <v>83</v>
      </c>
      <c r="BK146" s="150">
        <f t="shared" ref="BK146:BK154" si="19">ROUND(L146*K146,3)</f>
        <v>0</v>
      </c>
      <c r="BL146" s="19" t="s">
        <v>146</v>
      </c>
      <c r="BM146" s="19" t="s">
        <v>181</v>
      </c>
    </row>
    <row r="147" spans="2:65" s="1" customFormat="1" ht="25.5" customHeight="1">
      <c r="B147" s="141"/>
      <c r="C147" s="142" t="s">
        <v>182</v>
      </c>
      <c r="D147" s="200" t="s">
        <v>183</v>
      </c>
      <c r="E147" s="201"/>
      <c r="F147" s="201"/>
      <c r="G147" s="201"/>
      <c r="H147" s="201"/>
      <c r="I147" s="202"/>
      <c r="J147" s="143" t="s">
        <v>145</v>
      </c>
      <c r="K147" s="144">
        <v>35</v>
      </c>
      <c r="L147" s="209">
        <v>0</v>
      </c>
      <c r="M147" s="209"/>
      <c r="N147" s="209">
        <f t="shared" si="10"/>
        <v>0</v>
      </c>
      <c r="O147" s="209"/>
      <c r="P147" s="209"/>
      <c r="Q147" s="209"/>
      <c r="R147" s="145"/>
      <c r="T147" s="146" t="s">
        <v>5</v>
      </c>
      <c r="U147" s="41" t="s">
        <v>39</v>
      </c>
      <c r="V147" s="147">
        <v>0.33712999999999999</v>
      </c>
      <c r="W147" s="147">
        <f t="shared" si="11"/>
        <v>11.79955</v>
      </c>
      <c r="X147" s="147">
        <v>1.9400000000000001E-3</v>
      </c>
      <c r="Y147" s="147">
        <f t="shared" si="12"/>
        <v>6.7900000000000002E-2</v>
      </c>
      <c r="Z147" s="147">
        <v>0</v>
      </c>
      <c r="AA147" s="148">
        <f t="shared" si="13"/>
        <v>0</v>
      </c>
      <c r="AR147" s="19" t="s">
        <v>146</v>
      </c>
      <c r="AT147" s="19" t="s">
        <v>131</v>
      </c>
      <c r="AU147" s="19" t="s">
        <v>83</v>
      </c>
      <c r="AY147" s="19" t="s">
        <v>130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9" t="s">
        <v>83</v>
      </c>
      <c r="BK147" s="150">
        <f t="shared" si="19"/>
        <v>0</v>
      </c>
      <c r="BL147" s="19" t="s">
        <v>146</v>
      </c>
      <c r="BM147" s="19" t="s">
        <v>184</v>
      </c>
    </row>
    <row r="148" spans="2:65" s="1" customFormat="1" ht="25.5" customHeight="1">
      <c r="B148" s="141"/>
      <c r="C148" s="142" t="s">
        <v>10</v>
      </c>
      <c r="D148" s="200" t="s">
        <v>185</v>
      </c>
      <c r="E148" s="201"/>
      <c r="F148" s="201"/>
      <c r="G148" s="201"/>
      <c r="H148" s="201"/>
      <c r="I148" s="202"/>
      <c r="J148" s="143" t="s">
        <v>145</v>
      </c>
      <c r="K148" s="144">
        <v>24</v>
      </c>
      <c r="L148" s="209">
        <v>0</v>
      </c>
      <c r="M148" s="209"/>
      <c r="N148" s="209">
        <f t="shared" si="10"/>
        <v>0</v>
      </c>
      <c r="O148" s="209"/>
      <c r="P148" s="209"/>
      <c r="Q148" s="209"/>
      <c r="R148" s="145"/>
      <c r="T148" s="146" t="s">
        <v>5</v>
      </c>
      <c r="U148" s="41" t="s">
        <v>39</v>
      </c>
      <c r="V148" s="147">
        <v>0.45222000000000001</v>
      </c>
      <c r="W148" s="147">
        <f t="shared" si="11"/>
        <v>10.85328</v>
      </c>
      <c r="X148" s="147">
        <v>3.81E-3</v>
      </c>
      <c r="Y148" s="147">
        <f t="shared" si="12"/>
        <v>9.1439999999999994E-2</v>
      </c>
      <c r="Z148" s="147">
        <v>0</v>
      </c>
      <c r="AA148" s="148">
        <f t="shared" si="13"/>
        <v>0</v>
      </c>
      <c r="AR148" s="19" t="s">
        <v>146</v>
      </c>
      <c r="AT148" s="19" t="s">
        <v>131</v>
      </c>
      <c r="AU148" s="19" t="s">
        <v>83</v>
      </c>
      <c r="AY148" s="19" t="s">
        <v>130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9" t="s">
        <v>83</v>
      </c>
      <c r="BK148" s="150">
        <f t="shared" si="19"/>
        <v>0</v>
      </c>
      <c r="BL148" s="19" t="s">
        <v>146</v>
      </c>
      <c r="BM148" s="19" t="s">
        <v>186</v>
      </c>
    </row>
    <row r="149" spans="2:65" s="1" customFormat="1" ht="38.25" customHeight="1">
      <c r="B149" s="141"/>
      <c r="C149" s="142" t="s">
        <v>187</v>
      </c>
      <c r="D149" s="200" t="s">
        <v>188</v>
      </c>
      <c r="E149" s="201"/>
      <c r="F149" s="201"/>
      <c r="G149" s="201"/>
      <c r="H149" s="201"/>
      <c r="I149" s="202"/>
      <c r="J149" s="143" t="s">
        <v>145</v>
      </c>
      <c r="K149" s="144">
        <v>218</v>
      </c>
      <c r="L149" s="209">
        <v>0</v>
      </c>
      <c r="M149" s="209"/>
      <c r="N149" s="209">
        <f t="shared" si="10"/>
        <v>0</v>
      </c>
      <c r="O149" s="209"/>
      <c r="P149" s="209"/>
      <c r="Q149" s="209"/>
      <c r="R149" s="145"/>
      <c r="T149" s="146" t="s">
        <v>5</v>
      </c>
      <c r="U149" s="41" t="s">
        <v>39</v>
      </c>
      <c r="V149" s="147">
        <v>0.53400000000000003</v>
      </c>
      <c r="W149" s="147">
        <f t="shared" si="11"/>
        <v>116.41200000000001</v>
      </c>
      <c r="X149" s="147">
        <v>5.1900000000000002E-3</v>
      </c>
      <c r="Y149" s="147">
        <f t="shared" si="12"/>
        <v>1.1314200000000001</v>
      </c>
      <c r="Z149" s="147">
        <v>0</v>
      </c>
      <c r="AA149" s="148">
        <f t="shared" si="13"/>
        <v>0</v>
      </c>
      <c r="AR149" s="19" t="s">
        <v>146</v>
      </c>
      <c r="AT149" s="19" t="s">
        <v>131</v>
      </c>
      <c r="AU149" s="19" t="s">
        <v>83</v>
      </c>
      <c r="AY149" s="19" t="s">
        <v>130</v>
      </c>
      <c r="BE149" s="149">
        <f t="shared" si="14"/>
        <v>0</v>
      </c>
      <c r="BF149" s="149">
        <f t="shared" si="15"/>
        <v>0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9" t="s">
        <v>83</v>
      </c>
      <c r="BK149" s="150">
        <f t="shared" si="19"/>
        <v>0</v>
      </c>
      <c r="BL149" s="19" t="s">
        <v>146</v>
      </c>
      <c r="BM149" s="19" t="s">
        <v>189</v>
      </c>
    </row>
    <row r="150" spans="2:65" s="1" customFormat="1" ht="25.5" customHeight="1">
      <c r="B150" s="141"/>
      <c r="C150" s="142" t="s">
        <v>190</v>
      </c>
      <c r="D150" s="200" t="s">
        <v>191</v>
      </c>
      <c r="E150" s="201"/>
      <c r="F150" s="201"/>
      <c r="G150" s="201"/>
      <c r="H150" s="201"/>
      <c r="I150" s="202"/>
      <c r="J150" s="143" t="s">
        <v>159</v>
      </c>
      <c r="K150" s="144">
        <v>18</v>
      </c>
      <c r="L150" s="209">
        <v>0</v>
      </c>
      <c r="M150" s="209"/>
      <c r="N150" s="209">
        <f t="shared" si="10"/>
        <v>0</v>
      </c>
      <c r="O150" s="209"/>
      <c r="P150" s="209"/>
      <c r="Q150" s="209"/>
      <c r="R150" s="145"/>
      <c r="T150" s="146" t="s">
        <v>5</v>
      </c>
      <c r="U150" s="41" t="s">
        <v>39</v>
      </c>
      <c r="V150" s="147">
        <v>0.39900000000000002</v>
      </c>
      <c r="W150" s="147">
        <f t="shared" si="11"/>
        <v>7.1820000000000004</v>
      </c>
      <c r="X150" s="147">
        <v>0</v>
      </c>
      <c r="Y150" s="147">
        <f t="shared" si="12"/>
        <v>0</v>
      </c>
      <c r="Z150" s="147">
        <v>0</v>
      </c>
      <c r="AA150" s="148">
        <f t="shared" si="13"/>
        <v>0</v>
      </c>
      <c r="AR150" s="19" t="s">
        <v>146</v>
      </c>
      <c r="AT150" s="19" t="s">
        <v>131</v>
      </c>
      <c r="AU150" s="19" t="s">
        <v>83</v>
      </c>
      <c r="AY150" s="19" t="s">
        <v>130</v>
      </c>
      <c r="BE150" s="149">
        <f t="shared" si="14"/>
        <v>0</v>
      </c>
      <c r="BF150" s="149">
        <f t="shared" si="15"/>
        <v>0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9" t="s">
        <v>83</v>
      </c>
      <c r="BK150" s="150">
        <f t="shared" si="19"/>
        <v>0</v>
      </c>
      <c r="BL150" s="19" t="s">
        <v>146</v>
      </c>
      <c r="BM150" s="19" t="s">
        <v>192</v>
      </c>
    </row>
    <row r="151" spans="2:65" s="1" customFormat="1" ht="16.5" customHeight="1">
      <c r="B151" s="141"/>
      <c r="C151" s="151" t="s">
        <v>193</v>
      </c>
      <c r="D151" s="203" t="s">
        <v>381</v>
      </c>
      <c r="E151" s="204"/>
      <c r="F151" s="204"/>
      <c r="G151" s="204"/>
      <c r="H151" s="204"/>
      <c r="I151" s="205"/>
      <c r="J151" s="152" t="s">
        <v>194</v>
      </c>
      <c r="K151" s="153">
        <v>1</v>
      </c>
      <c r="L151" s="212">
        <v>0</v>
      </c>
      <c r="M151" s="212"/>
      <c r="N151" s="212">
        <f t="shared" si="10"/>
        <v>0</v>
      </c>
      <c r="O151" s="209"/>
      <c r="P151" s="209"/>
      <c r="Q151" s="209"/>
      <c r="R151" s="145"/>
      <c r="T151" s="146" t="s">
        <v>5</v>
      </c>
      <c r="U151" s="41" t="s">
        <v>39</v>
      </c>
      <c r="V151" s="147">
        <v>0</v>
      </c>
      <c r="W151" s="147">
        <f t="shared" si="11"/>
        <v>0</v>
      </c>
      <c r="X151" s="147">
        <v>0</v>
      </c>
      <c r="Y151" s="147">
        <f t="shared" si="12"/>
        <v>0</v>
      </c>
      <c r="Z151" s="147">
        <v>0</v>
      </c>
      <c r="AA151" s="148">
        <f t="shared" si="13"/>
        <v>0</v>
      </c>
      <c r="AR151" s="19" t="s">
        <v>150</v>
      </c>
      <c r="AT151" s="19" t="s">
        <v>149</v>
      </c>
      <c r="AU151" s="19" t="s">
        <v>83</v>
      </c>
      <c r="AY151" s="19" t="s">
        <v>130</v>
      </c>
      <c r="BE151" s="149">
        <f t="shared" si="14"/>
        <v>0</v>
      </c>
      <c r="BF151" s="149">
        <f t="shared" si="15"/>
        <v>0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9" t="s">
        <v>83</v>
      </c>
      <c r="BK151" s="150">
        <f t="shared" si="19"/>
        <v>0</v>
      </c>
      <c r="BL151" s="19" t="s">
        <v>146</v>
      </c>
      <c r="BM151" s="19" t="s">
        <v>195</v>
      </c>
    </row>
    <row r="152" spans="2:65" s="1" customFormat="1" ht="16.5" customHeight="1">
      <c r="B152" s="141"/>
      <c r="C152" s="151" t="s">
        <v>196</v>
      </c>
      <c r="D152" s="203" t="s">
        <v>382</v>
      </c>
      <c r="E152" s="204"/>
      <c r="F152" s="204"/>
      <c r="G152" s="204"/>
      <c r="H152" s="204"/>
      <c r="I152" s="205"/>
      <c r="J152" s="152" t="s">
        <v>159</v>
      </c>
      <c r="K152" s="153">
        <v>1</v>
      </c>
      <c r="L152" s="212">
        <v>0</v>
      </c>
      <c r="M152" s="212"/>
      <c r="N152" s="212">
        <f t="shared" si="10"/>
        <v>0</v>
      </c>
      <c r="O152" s="209"/>
      <c r="P152" s="209"/>
      <c r="Q152" s="209"/>
      <c r="R152" s="145"/>
      <c r="T152" s="146" t="s">
        <v>5</v>
      </c>
      <c r="U152" s="41" t="s">
        <v>39</v>
      </c>
      <c r="V152" s="147">
        <v>0</v>
      </c>
      <c r="W152" s="147">
        <f t="shared" si="11"/>
        <v>0</v>
      </c>
      <c r="X152" s="147">
        <v>1.8000000000000001E-4</v>
      </c>
      <c r="Y152" s="147">
        <f t="shared" si="12"/>
        <v>1.8000000000000001E-4</v>
      </c>
      <c r="Z152" s="147">
        <v>0</v>
      </c>
      <c r="AA152" s="148">
        <f t="shared" si="13"/>
        <v>0</v>
      </c>
      <c r="AR152" s="19" t="s">
        <v>150</v>
      </c>
      <c r="AT152" s="19" t="s">
        <v>149</v>
      </c>
      <c r="AU152" s="19" t="s">
        <v>83</v>
      </c>
      <c r="AY152" s="19" t="s">
        <v>130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9" t="s">
        <v>83</v>
      </c>
      <c r="BK152" s="150">
        <f t="shared" si="19"/>
        <v>0</v>
      </c>
      <c r="BL152" s="19" t="s">
        <v>146</v>
      </c>
      <c r="BM152" s="19" t="s">
        <v>197</v>
      </c>
    </row>
    <row r="153" spans="2:65" s="1" customFormat="1" ht="25.5" customHeight="1">
      <c r="B153" s="141"/>
      <c r="C153" s="142" t="s">
        <v>198</v>
      </c>
      <c r="D153" s="200" t="s">
        <v>199</v>
      </c>
      <c r="E153" s="201"/>
      <c r="F153" s="201"/>
      <c r="G153" s="201"/>
      <c r="H153" s="201"/>
      <c r="I153" s="202"/>
      <c r="J153" s="143" t="s">
        <v>145</v>
      </c>
      <c r="K153" s="144">
        <v>413</v>
      </c>
      <c r="L153" s="209">
        <v>0</v>
      </c>
      <c r="M153" s="209"/>
      <c r="N153" s="209">
        <f t="shared" si="10"/>
        <v>0</v>
      </c>
      <c r="O153" s="209"/>
      <c r="P153" s="209"/>
      <c r="Q153" s="209"/>
      <c r="R153" s="145"/>
      <c r="T153" s="146" t="s">
        <v>5</v>
      </c>
      <c r="U153" s="41" t="s">
        <v>39</v>
      </c>
      <c r="V153" s="147">
        <v>2.5000000000000001E-2</v>
      </c>
      <c r="W153" s="147">
        <f t="shared" si="11"/>
        <v>10.325000000000001</v>
      </c>
      <c r="X153" s="147">
        <v>7.7400000000000004E-3</v>
      </c>
      <c r="Y153" s="147">
        <f t="shared" si="12"/>
        <v>3.1966200000000002</v>
      </c>
      <c r="Z153" s="147">
        <v>0</v>
      </c>
      <c r="AA153" s="148">
        <f t="shared" si="13"/>
        <v>0</v>
      </c>
      <c r="AR153" s="19" t="s">
        <v>146</v>
      </c>
      <c r="AT153" s="19" t="s">
        <v>131</v>
      </c>
      <c r="AU153" s="19" t="s">
        <v>83</v>
      </c>
      <c r="AY153" s="19" t="s">
        <v>130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9" t="s">
        <v>83</v>
      </c>
      <c r="BK153" s="150">
        <f t="shared" si="19"/>
        <v>0</v>
      </c>
      <c r="BL153" s="19" t="s">
        <v>146</v>
      </c>
      <c r="BM153" s="19" t="s">
        <v>200</v>
      </c>
    </row>
    <row r="154" spans="2:65" s="1" customFormat="1" ht="25.5" customHeight="1">
      <c r="B154" s="141"/>
      <c r="C154" s="142" t="s">
        <v>201</v>
      </c>
      <c r="D154" s="200" t="s">
        <v>202</v>
      </c>
      <c r="E154" s="201"/>
      <c r="F154" s="201"/>
      <c r="G154" s="201"/>
      <c r="H154" s="201"/>
      <c r="I154" s="202"/>
      <c r="J154" s="143" t="s">
        <v>166</v>
      </c>
      <c r="K154" s="144">
        <v>72.793000000000006</v>
      </c>
      <c r="L154" s="209">
        <v>0</v>
      </c>
      <c r="M154" s="209"/>
      <c r="N154" s="209">
        <f t="shared" si="10"/>
        <v>0</v>
      </c>
      <c r="O154" s="209"/>
      <c r="P154" s="209"/>
      <c r="Q154" s="209"/>
      <c r="R154" s="145"/>
      <c r="T154" s="146" t="s">
        <v>5</v>
      </c>
      <c r="U154" s="41" t="s">
        <v>39</v>
      </c>
      <c r="V154" s="147">
        <v>0</v>
      </c>
      <c r="W154" s="147">
        <f t="shared" si="11"/>
        <v>0</v>
      </c>
      <c r="X154" s="147">
        <v>0</v>
      </c>
      <c r="Y154" s="147">
        <f t="shared" si="12"/>
        <v>0</v>
      </c>
      <c r="Z154" s="147">
        <v>0</v>
      </c>
      <c r="AA154" s="148">
        <f t="shared" si="13"/>
        <v>0</v>
      </c>
      <c r="AR154" s="19" t="s">
        <v>146</v>
      </c>
      <c r="AT154" s="19" t="s">
        <v>131</v>
      </c>
      <c r="AU154" s="19" t="s">
        <v>83</v>
      </c>
      <c r="AY154" s="19" t="s">
        <v>130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9" t="s">
        <v>83</v>
      </c>
      <c r="BK154" s="150">
        <f t="shared" si="19"/>
        <v>0</v>
      </c>
      <c r="BL154" s="19" t="s">
        <v>146</v>
      </c>
      <c r="BM154" s="19" t="s">
        <v>203</v>
      </c>
    </row>
    <row r="155" spans="2:65" s="10" customFormat="1" ht="29.85" customHeight="1">
      <c r="B155" s="130"/>
      <c r="C155" s="131"/>
      <c r="D155" s="140" t="s">
        <v>111</v>
      </c>
      <c r="E155" s="140"/>
      <c r="F155" s="140"/>
      <c r="G155" s="140"/>
      <c r="H155" s="140"/>
      <c r="I155" s="140"/>
      <c r="J155" s="140"/>
      <c r="K155" s="140"/>
      <c r="L155" s="140"/>
      <c r="M155" s="140"/>
      <c r="N155" s="213">
        <f>BK155</f>
        <v>0</v>
      </c>
      <c r="O155" s="214"/>
      <c r="P155" s="214"/>
      <c r="Q155" s="214"/>
      <c r="R155" s="133"/>
      <c r="T155" s="134"/>
      <c r="U155" s="131"/>
      <c r="V155" s="131"/>
      <c r="W155" s="135">
        <f>SUM(W156:W189)</f>
        <v>12.04373</v>
      </c>
      <c r="X155" s="131"/>
      <c r="Y155" s="135">
        <f>SUM(Y156:Y189)</f>
        <v>3.7570000000000006E-2</v>
      </c>
      <c r="Z155" s="131"/>
      <c r="AA155" s="136">
        <f>SUM(AA156:AA189)</f>
        <v>0</v>
      </c>
      <c r="AR155" s="137" t="s">
        <v>83</v>
      </c>
      <c r="AT155" s="138" t="s">
        <v>71</v>
      </c>
      <c r="AU155" s="138" t="s">
        <v>77</v>
      </c>
      <c r="AY155" s="137" t="s">
        <v>130</v>
      </c>
      <c r="BK155" s="139">
        <f>SUM(BK156:BK189)</f>
        <v>0</v>
      </c>
    </row>
    <row r="156" spans="2:65" s="1" customFormat="1" ht="25.5" customHeight="1">
      <c r="B156" s="141"/>
      <c r="C156" s="142" t="s">
        <v>204</v>
      </c>
      <c r="D156" s="200" t="s">
        <v>205</v>
      </c>
      <c r="E156" s="201"/>
      <c r="F156" s="201"/>
      <c r="G156" s="201"/>
      <c r="H156" s="201"/>
      <c r="I156" s="202"/>
      <c r="J156" s="143" t="s">
        <v>159</v>
      </c>
      <c r="K156" s="144">
        <v>6</v>
      </c>
      <c r="L156" s="209">
        <v>0</v>
      </c>
      <c r="M156" s="209"/>
      <c r="N156" s="209">
        <f t="shared" ref="N156:N189" si="20">ROUND(L156*K156,3)</f>
        <v>0</v>
      </c>
      <c r="O156" s="209"/>
      <c r="P156" s="209"/>
      <c r="Q156" s="209"/>
      <c r="R156" s="145"/>
      <c r="T156" s="146" t="s">
        <v>5</v>
      </c>
      <c r="U156" s="41" t="s">
        <v>39</v>
      </c>
      <c r="V156" s="147">
        <v>4.8000000000000001E-2</v>
      </c>
      <c r="W156" s="147">
        <f t="shared" ref="W156:W189" si="21">V156*K156</f>
        <v>0.28800000000000003</v>
      </c>
      <c r="X156" s="147">
        <v>3.0000000000000001E-5</v>
      </c>
      <c r="Y156" s="147">
        <f t="shared" ref="Y156:Y189" si="22">X156*K156</f>
        <v>1.8000000000000001E-4</v>
      </c>
      <c r="Z156" s="147">
        <v>0</v>
      </c>
      <c r="AA156" s="148">
        <f t="shared" ref="AA156:AA189" si="23">Z156*K156</f>
        <v>0</v>
      </c>
      <c r="AR156" s="19" t="s">
        <v>146</v>
      </c>
      <c r="AT156" s="19" t="s">
        <v>131</v>
      </c>
      <c r="AU156" s="19" t="s">
        <v>83</v>
      </c>
      <c r="AY156" s="19" t="s">
        <v>130</v>
      </c>
      <c r="BE156" s="149">
        <f t="shared" ref="BE156:BE189" si="24">IF(U156="základná",N156,0)</f>
        <v>0</v>
      </c>
      <c r="BF156" s="149">
        <f t="shared" ref="BF156:BF189" si="25">IF(U156="znížená",N156,0)</f>
        <v>0</v>
      </c>
      <c r="BG156" s="149">
        <f t="shared" ref="BG156:BG189" si="26">IF(U156="zákl. prenesená",N156,0)</f>
        <v>0</v>
      </c>
      <c r="BH156" s="149">
        <f t="shared" ref="BH156:BH189" si="27">IF(U156="zníž. prenesená",N156,0)</f>
        <v>0</v>
      </c>
      <c r="BI156" s="149">
        <f t="shared" ref="BI156:BI189" si="28">IF(U156="nulová",N156,0)</f>
        <v>0</v>
      </c>
      <c r="BJ156" s="19" t="s">
        <v>83</v>
      </c>
      <c r="BK156" s="150">
        <f t="shared" ref="BK156:BK189" si="29">ROUND(L156*K156,3)</f>
        <v>0</v>
      </c>
      <c r="BL156" s="19" t="s">
        <v>146</v>
      </c>
      <c r="BM156" s="19" t="s">
        <v>206</v>
      </c>
    </row>
    <row r="157" spans="2:65" s="1" customFormat="1" ht="16.5" customHeight="1">
      <c r="B157" s="141"/>
      <c r="C157" s="151" t="s">
        <v>207</v>
      </c>
      <c r="D157" s="203" t="s">
        <v>208</v>
      </c>
      <c r="E157" s="204"/>
      <c r="F157" s="204"/>
      <c r="G157" s="204"/>
      <c r="H157" s="204"/>
      <c r="I157" s="205"/>
      <c r="J157" s="152" t="s">
        <v>159</v>
      </c>
      <c r="K157" s="153">
        <v>6</v>
      </c>
      <c r="L157" s="212">
        <v>0</v>
      </c>
      <c r="M157" s="212"/>
      <c r="N157" s="212">
        <f t="shared" si="20"/>
        <v>0</v>
      </c>
      <c r="O157" s="209"/>
      <c r="P157" s="209"/>
      <c r="Q157" s="209"/>
      <c r="R157" s="145"/>
      <c r="T157" s="146" t="s">
        <v>5</v>
      </c>
      <c r="U157" s="41" t="s">
        <v>39</v>
      </c>
      <c r="V157" s="147">
        <v>0</v>
      </c>
      <c r="W157" s="147">
        <f t="shared" si="21"/>
        <v>0</v>
      </c>
      <c r="X157" s="147">
        <v>1.05E-4</v>
      </c>
      <c r="Y157" s="147">
        <f t="shared" si="22"/>
        <v>6.3000000000000003E-4</v>
      </c>
      <c r="Z157" s="147">
        <v>0</v>
      </c>
      <c r="AA157" s="148">
        <f t="shared" si="23"/>
        <v>0</v>
      </c>
      <c r="AR157" s="19" t="s">
        <v>150</v>
      </c>
      <c r="AT157" s="19" t="s">
        <v>149</v>
      </c>
      <c r="AU157" s="19" t="s">
        <v>83</v>
      </c>
      <c r="AY157" s="19" t="s">
        <v>130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9" t="s">
        <v>83</v>
      </c>
      <c r="BK157" s="150">
        <f t="shared" si="29"/>
        <v>0</v>
      </c>
      <c r="BL157" s="19" t="s">
        <v>146</v>
      </c>
      <c r="BM157" s="19" t="s">
        <v>209</v>
      </c>
    </row>
    <row r="158" spans="2:65" s="1" customFormat="1" ht="25.5" customHeight="1">
      <c r="B158" s="141"/>
      <c r="C158" s="142" t="s">
        <v>210</v>
      </c>
      <c r="D158" s="200" t="s">
        <v>211</v>
      </c>
      <c r="E158" s="201"/>
      <c r="F158" s="201"/>
      <c r="G158" s="201"/>
      <c r="H158" s="201"/>
      <c r="I158" s="202"/>
      <c r="J158" s="143" t="s">
        <v>159</v>
      </c>
      <c r="K158" s="144">
        <v>10</v>
      </c>
      <c r="L158" s="209">
        <v>0</v>
      </c>
      <c r="M158" s="209"/>
      <c r="N158" s="209">
        <f t="shared" si="20"/>
        <v>0</v>
      </c>
      <c r="O158" s="209"/>
      <c r="P158" s="209"/>
      <c r="Q158" s="209"/>
      <c r="R158" s="145"/>
      <c r="T158" s="146" t="s">
        <v>5</v>
      </c>
      <c r="U158" s="41" t="s">
        <v>39</v>
      </c>
      <c r="V158" s="147">
        <v>0.15701999999999999</v>
      </c>
      <c r="W158" s="147">
        <f t="shared" si="21"/>
        <v>1.5701999999999998</v>
      </c>
      <c r="X158" s="147">
        <v>2.0000000000000002E-5</v>
      </c>
      <c r="Y158" s="147">
        <f t="shared" si="22"/>
        <v>2.0000000000000001E-4</v>
      </c>
      <c r="Z158" s="147">
        <v>0</v>
      </c>
      <c r="AA158" s="148">
        <f t="shared" si="23"/>
        <v>0</v>
      </c>
      <c r="AR158" s="19" t="s">
        <v>146</v>
      </c>
      <c r="AT158" s="19" t="s">
        <v>131</v>
      </c>
      <c r="AU158" s="19" t="s">
        <v>83</v>
      </c>
      <c r="AY158" s="19" t="s">
        <v>130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9" t="s">
        <v>83</v>
      </c>
      <c r="BK158" s="150">
        <f t="shared" si="29"/>
        <v>0</v>
      </c>
      <c r="BL158" s="19" t="s">
        <v>146</v>
      </c>
      <c r="BM158" s="19" t="s">
        <v>212</v>
      </c>
    </row>
    <row r="159" spans="2:65" s="1" customFormat="1" ht="25.5" customHeight="1">
      <c r="B159" s="141"/>
      <c r="C159" s="151" t="s">
        <v>213</v>
      </c>
      <c r="D159" s="203" t="s">
        <v>383</v>
      </c>
      <c r="E159" s="204"/>
      <c r="F159" s="204"/>
      <c r="G159" s="204"/>
      <c r="H159" s="204"/>
      <c r="I159" s="205"/>
      <c r="J159" s="152" t="s">
        <v>159</v>
      </c>
      <c r="K159" s="153">
        <v>5</v>
      </c>
      <c r="L159" s="212">
        <v>0</v>
      </c>
      <c r="M159" s="212"/>
      <c r="N159" s="212">
        <f t="shared" si="20"/>
        <v>0</v>
      </c>
      <c r="O159" s="209"/>
      <c r="P159" s="209"/>
      <c r="Q159" s="209"/>
      <c r="R159" s="145"/>
      <c r="T159" s="146" t="s">
        <v>5</v>
      </c>
      <c r="U159" s="41" t="s">
        <v>39</v>
      </c>
      <c r="V159" s="147">
        <v>0</v>
      </c>
      <c r="W159" s="147">
        <f t="shared" si="21"/>
        <v>0</v>
      </c>
      <c r="X159" s="147">
        <v>2.0000000000000001E-4</v>
      </c>
      <c r="Y159" s="147">
        <f t="shared" si="22"/>
        <v>1E-3</v>
      </c>
      <c r="Z159" s="147">
        <v>0</v>
      </c>
      <c r="AA159" s="148">
        <f t="shared" si="23"/>
        <v>0</v>
      </c>
      <c r="AR159" s="19" t="s">
        <v>150</v>
      </c>
      <c r="AT159" s="19" t="s">
        <v>149</v>
      </c>
      <c r="AU159" s="19" t="s">
        <v>83</v>
      </c>
      <c r="AY159" s="19" t="s">
        <v>130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9" t="s">
        <v>83</v>
      </c>
      <c r="BK159" s="150">
        <f t="shared" si="29"/>
        <v>0</v>
      </c>
      <c r="BL159" s="19" t="s">
        <v>146</v>
      </c>
      <c r="BM159" s="19" t="s">
        <v>214</v>
      </c>
    </row>
    <row r="160" spans="2:65" s="1" customFormat="1" ht="25.5" customHeight="1">
      <c r="B160" s="141"/>
      <c r="C160" s="151" t="s">
        <v>215</v>
      </c>
      <c r="D160" s="203" t="s">
        <v>384</v>
      </c>
      <c r="E160" s="204"/>
      <c r="F160" s="204"/>
      <c r="G160" s="204"/>
      <c r="H160" s="204"/>
      <c r="I160" s="205"/>
      <c r="J160" s="152" t="s">
        <v>159</v>
      </c>
      <c r="K160" s="153">
        <v>5</v>
      </c>
      <c r="L160" s="212">
        <v>0</v>
      </c>
      <c r="M160" s="212"/>
      <c r="N160" s="212">
        <f t="shared" si="20"/>
        <v>0</v>
      </c>
      <c r="O160" s="209"/>
      <c r="P160" s="209"/>
      <c r="Q160" s="209"/>
      <c r="R160" s="145"/>
      <c r="T160" s="146" t="s">
        <v>5</v>
      </c>
      <c r="U160" s="41" t="s">
        <v>39</v>
      </c>
      <c r="V160" s="147">
        <v>0</v>
      </c>
      <c r="W160" s="147">
        <f t="shared" si="21"/>
        <v>0</v>
      </c>
      <c r="X160" s="147">
        <v>1E-4</v>
      </c>
      <c r="Y160" s="147">
        <f t="shared" si="22"/>
        <v>5.0000000000000001E-4</v>
      </c>
      <c r="Z160" s="147">
        <v>0</v>
      </c>
      <c r="AA160" s="148">
        <f t="shared" si="23"/>
        <v>0</v>
      </c>
      <c r="AR160" s="19" t="s">
        <v>150</v>
      </c>
      <c r="AT160" s="19" t="s">
        <v>149</v>
      </c>
      <c r="AU160" s="19" t="s">
        <v>83</v>
      </c>
      <c r="AY160" s="19" t="s">
        <v>130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9" t="s">
        <v>83</v>
      </c>
      <c r="BK160" s="150">
        <f t="shared" si="29"/>
        <v>0</v>
      </c>
      <c r="BL160" s="19" t="s">
        <v>146</v>
      </c>
      <c r="BM160" s="19" t="s">
        <v>216</v>
      </c>
    </row>
    <row r="161" spans="2:65" s="1" customFormat="1" ht="25.5" customHeight="1">
      <c r="B161" s="141"/>
      <c r="C161" s="142" t="s">
        <v>150</v>
      </c>
      <c r="D161" s="200" t="s">
        <v>217</v>
      </c>
      <c r="E161" s="201"/>
      <c r="F161" s="201"/>
      <c r="G161" s="201"/>
      <c r="H161" s="201"/>
      <c r="I161" s="202"/>
      <c r="J161" s="143" t="s">
        <v>159</v>
      </c>
      <c r="K161" s="144">
        <v>4</v>
      </c>
      <c r="L161" s="209">
        <v>0</v>
      </c>
      <c r="M161" s="209"/>
      <c r="N161" s="209">
        <f t="shared" si="20"/>
        <v>0</v>
      </c>
      <c r="O161" s="209"/>
      <c r="P161" s="209"/>
      <c r="Q161" s="209"/>
      <c r="R161" s="145"/>
      <c r="T161" s="146" t="s">
        <v>5</v>
      </c>
      <c r="U161" s="41" t="s">
        <v>39</v>
      </c>
      <c r="V161" s="147">
        <v>0.19502</v>
      </c>
      <c r="W161" s="147">
        <f t="shared" si="21"/>
        <v>0.78008</v>
      </c>
      <c r="X161" s="147">
        <v>2.0000000000000002E-5</v>
      </c>
      <c r="Y161" s="147">
        <f t="shared" si="22"/>
        <v>8.0000000000000007E-5</v>
      </c>
      <c r="Z161" s="147">
        <v>0</v>
      </c>
      <c r="AA161" s="148">
        <f t="shared" si="23"/>
        <v>0</v>
      </c>
      <c r="AR161" s="19" t="s">
        <v>146</v>
      </c>
      <c r="AT161" s="19" t="s">
        <v>131</v>
      </c>
      <c r="AU161" s="19" t="s">
        <v>83</v>
      </c>
      <c r="AY161" s="19" t="s">
        <v>130</v>
      </c>
      <c r="BE161" s="149">
        <f t="shared" si="24"/>
        <v>0</v>
      </c>
      <c r="BF161" s="149">
        <f t="shared" si="25"/>
        <v>0</v>
      </c>
      <c r="BG161" s="149">
        <f t="shared" si="26"/>
        <v>0</v>
      </c>
      <c r="BH161" s="149">
        <f t="shared" si="27"/>
        <v>0</v>
      </c>
      <c r="BI161" s="149">
        <f t="shared" si="28"/>
        <v>0</v>
      </c>
      <c r="BJ161" s="19" t="s">
        <v>83</v>
      </c>
      <c r="BK161" s="150">
        <f t="shared" si="29"/>
        <v>0</v>
      </c>
      <c r="BL161" s="19" t="s">
        <v>146</v>
      </c>
      <c r="BM161" s="19" t="s">
        <v>218</v>
      </c>
    </row>
    <row r="162" spans="2:65" s="1" customFormat="1" ht="25.5" customHeight="1">
      <c r="B162" s="141"/>
      <c r="C162" s="151" t="s">
        <v>219</v>
      </c>
      <c r="D162" s="203" t="s">
        <v>385</v>
      </c>
      <c r="E162" s="204"/>
      <c r="F162" s="204"/>
      <c r="G162" s="204"/>
      <c r="H162" s="204"/>
      <c r="I162" s="205"/>
      <c r="J162" s="152" t="s">
        <v>159</v>
      </c>
      <c r="K162" s="153">
        <v>2</v>
      </c>
      <c r="L162" s="212">
        <v>0</v>
      </c>
      <c r="M162" s="212"/>
      <c r="N162" s="212">
        <f t="shared" si="20"/>
        <v>0</v>
      </c>
      <c r="O162" s="209"/>
      <c r="P162" s="209"/>
      <c r="Q162" s="209"/>
      <c r="R162" s="145"/>
      <c r="T162" s="146" t="s">
        <v>5</v>
      </c>
      <c r="U162" s="41" t="s">
        <v>39</v>
      </c>
      <c r="V162" s="147">
        <v>0</v>
      </c>
      <c r="W162" s="147">
        <f t="shared" si="21"/>
        <v>0</v>
      </c>
      <c r="X162" s="147">
        <v>2.0000000000000001E-4</v>
      </c>
      <c r="Y162" s="147">
        <f t="shared" si="22"/>
        <v>4.0000000000000002E-4</v>
      </c>
      <c r="Z162" s="147">
        <v>0</v>
      </c>
      <c r="AA162" s="148">
        <f t="shared" si="23"/>
        <v>0</v>
      </c>
      <c r="AR162" s="19" t="s">
        <v>150</v>
      </c>
      <c r="AT162" s="19" t="s">
        <v>149</v>
      </c>
      <c r="AU162" s="19" t="s">
        <v>83</v>
      </c>
      <c r="AY162" s="19" t="s">
        <v>130</v>
      </c>
      <c r="BE162" s="149">
        <f t="shared" si="24"/>
        <v>0</v>
      </c>
      <c r="BF162" s="149">
        <f t="shared" si="25"/>
        <v>0</v>
      </c>
      <c r="BG162" s="149">
        <f t="shared" si="26"/>
        <v>0</v>
      </c>
      <c r="BH162" s="149">
        <f t="shared" si="27"/>
        <v>0</v>
      </c>
      <c r="BI162" s="149">
        <f t="shared" si="28"/>
        <v>0</v>
      </c>
      <c r="BJ162" s="19" t="s">
        <v>83</v>
      </c>
      <c r="BK162" s="150">
        <f t="shared" si="29"/>
        <v>0</v>
      </c>
      <c r="BL162" s="19" t="s">
        <v>146</v>
      </c>
      <c r="BM162" s="19" t="s">
        <v>220</v>
      </c>
    </row>
    <row r="163" spans="2:65" s="1" customFormat="1" ht="25.5" customHeight="1">
      <c r="B163" s="141"/>
      <c r="C163" s="151" t="s">
        <v>221</v>
      </c>
      <c r="D163" s="203" t="s">
        <v>386</v>
      </c>
      <c r="E163" s="204"/>
      <c r="F163" s="204"/>
      <c r="G163" s="204"/>
      <c r="H163" s="204"/>
      <c r="I163" s="205"/>
      <c r="J163" s="152" t="s">
        <v>159</v>
      </c>
      <c r="K163" s="153">
        <v>2</v>
      </c>
      <c r="L163" s="212">
        <v>0</v>
      </c>
      <c r="M163" s="212"/>
      <c r="N163" s="212">
        <f t="shared" si="20"/>
        <v>0</v>
      </c>
      <c r="O163" s="209"/>
      <c r="P163" s="209"/>
      <c r="Q163" s="209"/>
      <c r="R163" s="145"/>
      <c r="T163" s="146" t="s">
        <v>5</v>
      </c>
      <c r="U163" s="41" t="s">
        <v>39</v>
      </c>
      <c r="V163" s="147">
        <v>0</v>
      </c>
      <c r="W163" s="147">
        <f t="shared" si="21"/>
        <v>0</v>
      </c>
      <c r="X163" s="147">
        <v>1E-4</v>
      </c>
      <c r="Y163" s="147">
        <f t="shared" si="22"/>
        <v>2.0000000000000001E-4</v>
      </c>
      <c r="Z163" s="147">
        <v>0</v>
      </c>
      <c r="AA163" s="148">
        <f t="shared" si="23"/>
        <v>0</v>
      </c>
      <c r="AR163" s="19" t="s">
        <v>150</v>
      </c>
      <c r="AT163" s="19" t="s">
        <v>149</v>
      </c>
      <c r="AU163" s="19" t="s">
        <v>83</v>
      </c>
      <c r="AY163" s="19" t="s">
        <v>130</v>
      </c>
      <c r="BE163" s="149">
        <f t="shared" si="24"/>
        <v>0</v>
      </c>
      <c r="BF163" s="149">
        <f t="shared" si="25"/>
        <v>0</v>
      </c>
      <c r="BG163" s="149">
        <f t="shared" si="26"/>
        <v>0</v>
      </c>
      <c r="BH163" s="149">
        <f t="shared" si="27"/>
        <v>0</v>
      </c>
      <c r="BI163" s="149">
        <f t="shared" si="28"/>
        <v>0</v>
      </c>
      <c r="BJ163" s="19" t="s">
        <v>83</v>
      </c>
      <c r="BK163" s="150">
        <f t="shared" si="29"/>
        <v>0</v>
      </c>
      <c r="BL163" s="19" t="s">
        <v>146</v>
      </c>
      <c r="BM163" s="19" t="s">
        <v>222</v>
      </c>
    </row>
    <row r="164" spans="2:65" s="1" customFormat="1" ht="25.5" customHeight="1">
      <c r="B164" s="141"/>
      <c r="C164" s="142" t="s">
        <v>223</v>
      </c>
      <c r="D164" s="200" t="s">
        <v>224</v>
      </c>
      <c r="E164" s="201"/>
      <c r="F164" s="201"/>
      <c r="G164" s="201"/>
      <c r="H164" s="201"/>
      <c r="I164" s="202"/>
      <c r="J164" s="143" t="s">
        <v>159</v>
      </c>
      <c r="K164" s="144">
        <v>1</v>
      </c>
      <c r="L164" s="209">
        <v>0</v>
      </c>
      <c r="M164" s="209"/>
      <c r="N164" s="209">
        <f t="shared" si="20"/>
        <v>0</v>
      </c>
      <c r="O164" s="209"/>
      <c r="P164" s="209"/>
      <c r="Q164" s="209"/>
      <c r="R164" s="145"/>
      <c r="T164" s="146" t="s">
        <v>5</v>
      </c>
      <c r="U164" s="41" t="s">
        <v>39</v>
      </c>
      <c r="V164" s="147">
        <v>0.25402000000000002</v>
      </c>
      <c r="W164" s="147">
        <f t="shared" si="21"/>
        <v>0.25402000000000002</v>
      </c>
      <c r="X164" s="147">
        <v>3.0000000000000001E-5</v>
      </c>
      <c r="Y164" s="147">
        <f t="shared" si="22"/>
        <v>3.0000000000000001E-5</v>
      </c>
      <c r="Z164" s="147">
        <v>0</v>
      </c>
      <c r="AA164" s="148">
        <f t="shared" si="23"/>
        <v>0</v>
      </c>
      <c r="AR164" s="19" t="s">
        <v>146</v>
      </c>
      <c r="AT164" s="19" t="s">
        <v>131</v>
      </c>
      <c r="AU164" s="19" t="s">
        <v>83</v>
      </c>
      <c r="AY164" s="19" t="s">
        <v>130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9" t="s">
        <v>83</v>
      </c>
      <c r="BK164" s="150">
        <f t="shared" si="29"/>
        <v>0</v>
      </c>
      <c r="BL164" s="19" t="s">
        <v>146</v>
      </c>
      <c r="BM164" s="19" t="s">
        <v>225</v>
      </c>
    </row>
    <row r="165" spans="2:65" s="1" customFormat="1" ht="16.5" customHeight="1">
      <c r="B165" s="141"/>
      <c r="C165" s="151" t="s">
        <v>226</v>
      </c>
      <c r="D165" s="203" t="s">
        <v>227</v>
      </c>
      <c r="E165" s="204"/>
      <c r="F165" s="204"/>
      <c r="G165" s="204"/>
      <c r="H165" s="204"/>
      <c r="I165" s="205"/>
      <c r="J165" s="152" t="s">
        <v>159</v>
      </c>
      <c r="K165" s="153">
        <v>1</v>
      </c>
      <c r="L165" s="212">
        <v>0</v>
      </c>
      <c r="M165" s="212"/>
      <c r="N165" s="212">
        <f t="shared" si="20"/>
        <v>0</v>
      </c>
      <c r="O165" s="209"/>
      <c r="P165" s="209"/>
      <c r="Q165" s="209"/>
      <c r="R165" s="145"/>
      <c r="T165" s="146" t="s">
        <v>5</v>
      </c>
      <c r="U165" s="41" t="s">
        <v>39</v>
      </c>
      <c r="V165" s="147">
        <v>0</v>
      </c>
      <c r="W165" s="147">
        <f t="shared" si="21"/>
        <v>0</v>
      </c>
      <c r="X165" s="147">
        <v>7.5000000000000002E-4</v>
      </c>
      <c r="Y165" s="147">
        <f t="shared" si="22"/>
        <v>7.5000000000000002E-4</v>
      </c>
      <c r="Z165" s="147">
        <v>0</v>
      </c>
      <c r="AA165" s="148">
        <f t="shared" si="23"/>
        <v>0</v>
      </c>
      <c r="AR165" s="19" t="s">
        <v>150</v>
      </c>
      <c r="AT165" s="19" t="s">
        <v>149</v>
      </c>
      <c r="AU165" s="19" t="s">
        <v>83</v>
      </c>
      <c r="AY165" s="19" t="s">
        <v>130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9" t="s">
        <v>83</v>
      </c>
      <c r="BK165" s="150">
        <f t="shared" si="29"/>
        <v>0</v>
      </c>
      <c r="BL165" s="19" t="s">
        <v>146</v>
      </c>
      <c r="BM165" s="19" t="s">
        <v>228</v>
      </c>
    </row>
    <row r="166" spans="2:65" s="1" customFormat="1" ht="25.5" customHeight="1">
      <c r="B166" s="141"/>
      <c r="C166" s="142" t="s">
        <v>229</v>
      </c>
      <c r="D166" s="200" t="s">
        <v>230</v>
      </c>
      <c r="E166" s="201"/>
      <c r="F166" s="201"/>
      <c r="G166" s="201"/>
      <c r="H166" s="201"/>
      <c r="I166" s="202"/>
      <c r="J166" s="143" t="s">
        <v>159</v>
      </c>
      <c r="K166" s="144">
        <v>4</v>
      </c>
      <c r="L166" s="209">
        <v>0</v>
      </c>
      <c r="M166" s="209"/>
      <c r="N166" s="209">
        <f t="shared" si="20"/>
        <v>0</v>
      </c>
      <c r="O166" s="209"/>
      <c r="P166" s="209"/>
      <c r="Q166" s="209"/>
      <c r="R166" s="145"/>
      <c r="T166" s="146" t="s">
        <v>5</v>
      </c>
      <c r="U166" s="41" t="s">
        <v>39</v>
      </c>
      <c r="V166" s="147">
        <v>0.39901999999999999</v>
      </c>
      <c r="W166" s="147">
        <f t="shared" si="21"/>
        <v>1.5960799999999999</v>
      </c>
      <c r="X166" s="147">
        <v>3.0000000000000001E-5</v>
      </c>
      <c r="Y166" s="147">
        <f t="shared" si="22"/>
        <v>1.2E-4</v>
      </c>
      <c r="Z166" s="147">
        <v>0</v>
      </c>
      <c r="AA166" s="148">
        <f t="shared" si="23"/>
        <v>0</v>
      </c>
      <c r="AR166" s="19" t="s">
        <v>146</v>
      </c>
      <c r="AT166" s="19" t="s">
        <v>131</v>
      </c>
      <c r="AU166" s="19" t="s">
        <v>83</v>
      </c>
      <c r="AY166" s="19" t="s">
        <v>130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9" t="s">
        <v>83</v>
      </c>
      <c r="BK166" s="150">
        <f t="shared" si="29"/>
        <v>0</v>
      </c>
      <c r="BL166" s="19" t="s">
        <v>146</v>
      </c>
      <c r="BM166" s="19" t="s">
        <v>231</v>
      </c>
    </row>
    <row r="167" spans="2:65" s="1" customFormat="1" ht="16.5" customHeight="1">
      <c r="B167" s="141"/>
      <c r="C167" s="151" t="s">
        <v>232</v>
      </c>
      <c r="D167" s="203" t="s">
        <v>233</v>
      </c>
      <c r="E167" s="204"/>
      <c r="F167" s="204"/>
      <c r="G167" s="204"/>
      <c r="H167" s="204"/>
      <c r="I167" s="205"/>
      <c r="J167" s="152" t="s">
        <v>159</v>
      </c>
      <c r="K167" s="153">
        <v>4</v>
      </c>
      <c r="L167" s="212">
        <v>0</v>
      </c>
      <c r="M167" s="212"/>
      <c r="N167" s="212">
        <f t="shared" si="20"/>
        <v>0</v>
      </c>
      <c r="O167" s="209"/>
      <c r="P167" s="209"/>
      <c r="Q167" s="209"/>
      <c r="R167" s="145"/>
      <c r="T167" s="146" t="s">
        <v>5</v>
      </c>
      <c r="U167" s="41" t="s">
        <v>39</v>
      </c>
      <c r="V167" s="147">
        <v>0</v>
      </c>
      <c r="W167" s="147">
        <f t="shared" si="21"/>
        <v>0</v>
      </c>
      <c r="X167" s="147">
        <v>9.7000000000000005E-4</v>
      </c>
      <c r="Y167" s="147">
        <f t="shared" si="22"/>
        <v>3.8800000000000002E-3</v>
      </c>
      <c r="Z167" s="147">
        <v>0</v>
      </c>
      <c r="AA167" s="148">
        <f t="shared" si="23"/>
        <v>0</v>
      </c>
      <c r="AR167" s="19" t="s">
        <v>150</v>
      </c>
      <c r="AT167" s="19" t="s">
        <v>149</v>
      </c>
      <c r="AU167" s="19" t="s">
        <v>83</v>
      </c>
      <c r="AY167" s="19" t="s">
        <v>130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9" t="s">
        <v>83</v>
      </c>
      <c r="BK167" s="150">
        <f t="shared" si="29"/>
        <v>0</v>
      </c>
      <c r="BL167" s="19" t="s">
        <v>146</v>
      </c>
      <c r="BM167" s="19" t="s">
        <v>234</v>
      </c>
    </row>
    <row r="168" spans="2:65" s="1" customFormat="1" ht="25.5" customHeight="1">
      <c r="B168" s="141"/>
      <c r="C168" s="142" t="s">
        <v>235</v>
      </c>
      <c r="D168" s="200" t="s">
        <v>236</v>
      </c>
      <c r="E168" s="201"/>
      <c r="F168" s="201"/>
      <c r="G168" s="201"/>
      <c r="H168" s="201"/>
      <c r="I168" s="202"/>
      <c r="J168" s="143" t="s">
        <v>159</v>
      </c>
      <c r="K168" s="144">
        <v>2</v>
      </c>
      <c r="L168" s="209">
        <v>0</v>
      </c>
      <c r="M168" s="209"/>
      <c r="N168" s="209">
        <f t="shared" si="20"/>
        <v>0</v>
      </c>
      <c r="O168" s="209"/>
      <c r="P168" s="209"/>
      <c r="Q168" s="209"/>
      <c r="R168" s="145"/>
      <c r="T168" s="146" t="s">
        <v>5</v>
      </c>
      <c r="U168" s="41" t="s">
        <v>39</v>
      </c>
      <c r="V168" s="147">
        <v>0.12501999999999999</v>
      </c>
      <c r="W168" s="147">
        <f t="shared" si="21"/>
        <v>0.25003999999999998</v>
      </c>
      <c r="X168" s="147">
        <v>1.0000000000000001E-5</v>
      </c>
      <c r="Y168" s="147">
        <f t="shared" si="22"/>
        <v>2.0000000000000002E-5</v>
      </c>
      <c r="Z168" s="147">
        <v>0</v>
      </c>
      <c r="AA168" s="148">
        <f t="shared" si="23"/>
        <v>0</v>
      </c>
      <c r="AR168" s="19" t="s">
        <v>146</v>
      </c>
      <c r="AT168" s="19" t="s">
        <v>131</v>
      </c>
      <c r="AU168" s="19" t="s">
        <v>83</v>
      </c>
      <c r="AY168" s="19" t="s">
        <v>130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19" t="s">
        <v>83</v>
      </c>
      <c r="BK168" s="150">
        <f t="shared" si="29"/>
        <v>0</v>
      </c>
      <c r="BL168" s="19" t="s">
        <v>146</v>
      </c>
      <c r="BM168" s="19" t="s">
        <v>237</v>
      </c>
    </row>
    <row r="169" spans="2:65" s="1" customFormat="1" ht="25.5" customHeight="1">
      <c r="B169" s="141"/>
      <c r="C169" s="151" t="s">
        <v>238</v>
      </c>
      <c r="D169" s="203" t="s">
        <v>239</v>
      </c>
      <c r="E169" s="204"/>
      <c r="F169" s="204"/>
      <c r="G169" s="204"/>
      <c r="H169" s="204"/>
      <c r="I169" s="205"/>
      <c r="J169" s="152" t="s">
        <v>159</v>
      </c>
      <c r="K169" s="153">
        <v>2</v>
      </c>
      <c r="L169" s="212">
        <v>0</v>
      </c>
      <c r="M169" s="212"/>
      <c r="N169" s="212">
        <f t="shared" si="20"/>
        <v>0</v>
      </c>
      <c r="O169" s="209"/>
      <c r="P169" s="209"/>
      <c r="Q169" s="209"/>
      <c r="R169" s="145"/>
      <c r="T169" s="146" t="s">
        <v>5</v>
      </c>
      <c r="U169" s="41" t="s">
        <v>39</v>
      </c>
      <c r="V169" s="147">
        <v>0</v>
      </c>
      <c r="W169" s="147">
        <f t="shared" si="21"/>
        <v>0</v>
      </c>
      <c r="X169" s="147">
        <v>2.4000000000000001E-4</v>
      </c>
      <c r="Y169" s="147">
        <f t="shared" si="22"/>
        <v>4.8000000000000001E-4</v>
      </c>
      <c r="Z169" s="147">
        <v>0</v>
      </c>
      <c r="AA169" s="148">
        <f t="shared" si="23"/>
        <v>0</v>
      </c>
      <c r="AR169" s="19" t="s">
        <v>150</v>
      </c>
      <c r="AT169" s="19" t="s">
        <v>149</v>
      </c>
      <c r="AU169" s="19" t="s">
        <v>83</v>
      </c>
      <c r="AY169" s="19" t="s">
        <v>130</v>
      </c>
      <c r="BE169" s="149">
        <f t="shared" si="24"/>
        <v>0</v>
      </c>
      <c r="BF169" s="149">
        <f t="shared" si="25"/>
        <v>0</v>
      </c>
      <c r="BG169" s="149">
        <f t="shared" si="26"/>
        <v>0</v>
      </c>
      <c r="BH169" s="149">
        <f t="shared" si="27"/>
        <v>0</v>
      </c>
      <c r="BI169" s="149">
        <f t="shared" si="28"/>
        <v>0</v>
      </c>
      <c r="BJ169" s="19" t="s">
        <v>83</v>
      </c>
      <c r="BK169" s="150">
        <f t="shared" si="29"/>
        <v>0</v>
      </c>
      <c r="BL169" s="19" t="s">
        <v>146</v>
      </c>
      <c r="BM169" s="19" t="s">
        <v>240</v>
      </c>
    </row>
    <row r="170" spans="2:65" s="1" customFormat="1" ht="25.5" customHeight="1">
      <c r="B170" s="141"/>
      <c r="C170" s="142" t="s">
        <v>241</v>
      </c>
      <c r="D170" s="200" t="s">
        <v>242</v>
      </c>
      <c r="E170" s="201"/>
      <c r="F170" s="201"/>
      <c r="G170" s="201"/>
      <c r="H170" s="201"/>
      <c r="I170" s="202"/>
      <c r="J170" s="143" t="s">
        <v>159</v>
      </c>
      <c r="K170" s="144">
        <v>2</v>
      </c>
      <c r="L170" s="209">
        <v>0</v>
      </c>
      <c r="M170" s="209"/>
      <c r="N170" s="209">
        <f t="shared" si="20"/>
        <v>0</v>
      </c>
      <c r="O170" s="209"/>
      <c r="P170" s="209"/>
      <c r="Q170" s="209"/>
      <c r="R170" s="145"/>
      <c r="T170" s="146" t="s">
        <v>5</v>
      </c>
      <c r="U170" s="41" t="s">
        <v>39</v>
      </c>
      <c r="V170" s="147">
        <v>0.20604</v>
      </c>
      <c r="W170" s="147">
        <f t="shared" si="21"/>
        <v>0.41208</v>
      </c>
      <c r="X170" s="147">
        <v>4.0000000000000003E-5</v>
      </c>
      <c r="Y170" s="147">
        <f t="shared" si="22"/>
        <v>8.0000000000000007E-5</v>
      </c>
      <c r="Z170" s="147">
        <v>0</v>
      </c>
      <c r="AA170" s="148">
        <f t="shared" si="23"/>
        <v>0</v>
      </c>
      <c r="AR170" s="19" t="s">
        <v>146</v>
      </c>
      <c r="AT170" s="19" t="s">
        <v>131</v>
      </c>
      <c r="AU170" s="19" t="s">
        <v>83</v>
      </c>
      <c r="AY170" s="19" t="s">
        <v>130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9" t="s">
        <v>83</v>
      </c>
      <c r="BK170" s="150">
        <f t="shared" si="29"/>
        <v>0</v>
      </c>
      <c r="BL170" s="19" t="s">
        <v>146</v>
      </c>
      <c r="BM170" s="19" t="s">
        <v>243</v>
      </c>
    </row>
    <row r="171" spans="2:65" s="1" customFormat="1" ht="25.5" customHeight="1">
      <c r="B171" s="141"/>
      <c r="C171" s="151" t="s">
        <v>244</v>
      </c>
      <c r="D171" s="203" t="s">
        <v>387</v>
      </c>
      <c r="E171" s="204"/>
      <c r="F171" s="204"/>
      <c r="G171" s="204"/>
      <c r="H171" s="204"/>
      <c r="I171" s="205"/>
      <c r="J171" s="152" t="s">
        <v>159</v>
      </c>
      <c r="K171" s="153">
        <v>2</v>
      </c>
      <c r="L171" s="212">
        <v>0</v>
      </c>
      <c r="M171" s="212"/>
      <c r="N171" s="212">
        <f t="shared" si="20"/>
        <v>0</v>
      </c>
      <c r="O171" s="209"/>
      <c r="P171" s="209"/>
      <c r="Q171" s="209"/>
      <c r="R171" s="145"/>
      <c r="T171" s="146" t="s">
        <v>5</v>
      </c>
      <c r="U171" s="41" t="s">
        <v>39</v>
      </c>
      <c r="V171" s="147">
        <v>0</v>
      </c>
      <c r="W171" s="147">
        <f t="shared" si="21"/>
        <v>0</v>
      </c>
      <c r="X171" s="147">
        <v>2E-3</v>
      </c>
      <c r="Y171" s="147">
        <f t="shared" si="22"/>
        <v>4.0000000000000001E-3</v>
      </c>
      <c r="Z171" s="147">
        <v>0</v>
      </c>
      <c r="AA171" s="148">
        <f t="shared" si="23"/>
        <v>0</v>
      </c>
      <c r="AR171" s="19" t="s">
        <v>150</v>
      </c>
      <c r="AT171" s="19" t="s">
        <v>149</v>
      </c>
      <c r="AU171" s="19" t="s">
        <v>83</v>
      </c>
      <c r="AY171" s="19" t="s">
        <v>130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9" t="s">
        <v>83</v>
      </c>
      <c r="BK171" s="150">
        <f t="shared" si="29"/>
        <v>0</v>
      </c>
      <c r="BL171" s="19" t="s">
        <v>146</v>
      </c>
      <c r="BM171" s="19" t="s">
        <v>245</v>
      </c>
    </row>
    <row r="172" spans="2:65" s="1" customFormat="1" ht="25.5" customHeight="1">
      <c r="B172" s="141"/>
      <c r="C172" s="142" t="s">
        <v>246</v>
      </c>
      <c r="D172" s="200" t="s">
        <v>247</v>
      </c>
      <c r="E172" s="201"/>
      <c r="F172" s="201"/>
      <c r="G172" s="201"/>
      <c r="H172" s="201"/>
      <c r="I172" s="202"/>
      <c r="J172" s="143" t="s">
        <v>159</v>
      </c>
      <c r="K172" s="144">
        <v>1</v>
      </c>
      <c r="L172" s="209">
        <v>0</v>
      </c>
      <c r="M172" s="209"/>
      <c r="N172" s="209">
        <f t="shared" si="20"/>
        <v>0</v>
      </c>
      <c r="O172" s="209"/>
      <c r="P172" s="209"/>
      <c r="Q172" s="209"/>
      <c r="R172" s="145"/>
      <c r="T172" s="146" t="s">
        <v>5</v>
      </c>
      <c r="U172" s="41" t="s">
        <v>39</v>
      </c>
      <c r="V172" s="147">
        <v>0.22705</v>
      </c>
      <c r="W172" s="147">
        <f t="shared" si="21"/>
        <v>0.22705</v>
      </c>
      <c r="X172" s="147">
        <v>5.0000000000000002E-5</v>
      </c>
      <c r="Y172" s="147">
        <f t="shared" si="22"/>
        <v>5.0000000000000002E-5</v>
      </c>
      <c r="Z172" s="147">
        <v>0</v>
      </c>
      <c r="AA172" s="148">
        <f t="shared" si="23"/>
        <v>0</v>
      </c>
      <c r="AR172" s="19" t="s">
        <v>146</v>
      </c>
      <c r="AT172" s="19" t="s">
        <v>131</v>
      </c>
      <c r="AU172" s="19" t="s">
        <v>83</v>
      </c>
      <c r="AY172" s="19" t="s">
        <v>130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9" t="s">
        <v>83</v>
      </c>
      <c r="BK172" s="150">
        <f t="shared" si="29"/>
        <v>0</v>
      </c>
      <c r="BL172" s="19" t="s">
        <v>146</v>
      </c>
      <c r="BM172" s="19" t="s">
        <v>248</v>
      </c>
    </row>
    <row r="173" spans="2:65" s="1" customFormat="1" ht="25.5" customHeight="1">
      <c r="B173" s="141"/>
      <c r="C173" s="151" t="s">
        <v>249</v>
      </c>
      <c r="D173" s="203" t="s">
        <v>388</v>
      </c>
      <c r="E173" s="204"/>
      <c r="F173" s="204"/>
      <c r="G173" s="204"/>
      <c r="H173" s="204"/>
      <c r="I173" s="205"/>
      <c r="J173" s="152" t="s">
        <v>159</v>
      </c>
      <c r="K173" s="153">
        <v>1</v>
      </c>
      <c r="L173" s="212">
        <v>0</v>
      </c>
      <c r="M173" s="212"/>
      <c r="N173" s="212">
        <f t="shared" si="20"/>
        <v>0</v>
      </c>
      <c r="O173" s="209"/>
      <c r="P173" s="209"/>
      <c r="Q173" s="209"/>
      <c r="R173" s="145"/>
      <c r="T173" s="146" t="s">
        <v>5</v>
      </c>
      <c r="U173" s="41" t="s">
        <v>39</v>
      </c>
      <c r="V173" s="147">
        <v>0</v>
      </c>
      <c r="W173" s="147">
        <f t="shared" si="21"/>
        <v>0</v>
      </c>
      <c r="X173" s="147">
        <v>2E-3</v>
      </c>
      <c r="Y173" s="147">
        <f t="shared" si="22"/>
        <v>2E-3</v>
      </c>
      <c r="Z173" s="147">
        <v>0</v>
      </c>
      <c r="AA173" s="148">
        <f t="shared" si="23"/>
        <v>0</v>
      </c>
      <c r="AR173" s="19" t="s">
        <v>150</v>
      </c>
      <c r="AT173" s="19" t="s">
        <v>149</v>
      </c>
      <c r="AU173" s="19" t="s">
        <v>83</v>
      </c>
      <c r="AY173" s="19" t="s">
        <v>130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9" t="s">
        <v>83</v>
      </c>
      <c r="BK173" s="150">
        <f t="shared" si="29"/>
        <v>0</v>
      </c>
      <c r="BL173" s="19" t="s">
        <v>146</v>
      </c>
      <c r="BM173" s="19" t="s">
        <v>250</v>
      </c>
    </row>
    <row r="174" spans="2:65" s="1" customFormat="1" ht="25.5" customHeight="1">
      <c r="B174" s="141"/>
      <c r="C174" s="142" t="s">
        <v>251</v>
      </c>
      <c r="D174" s="200" t="s">
        <v>252</v>
      </c>
      <c r="E174" s="201"/>
      <c r="F174" s="201"/>
      <c r="G174" s="201"/>
      <c r="H174" s="201"/>
      <c r="I174" s="202"/>
      <c r="J174" s="143" t="s">
        <v>159</v>
      </c>
      <c r="K174" s="144">
        <v>1</v>
      </c>
      <c r="L174" s="209">
        <v>0</v>
      </c>
      <c r="M174" s="209"/>
      <c r="N174" s="209">
        <f t="shared" si="20"/>
        <v>0</v>
      </c>
      <c r="O174" s="209"/>
      <c r="P174" s="209"/>
      <c r="Q174" s="209"/>
      <c r="R174" s="145"/>
      <c r="T174" s="146" t="s">
        <v>5</v>
      </c>
      <c r="U174" s="41" t="s">
        <v>39</v>
      </c>
      <c r="V174" s="147">
        <v>0.35004999999999997</v>
      </c>
      <c r="W174" s="147">
        <f t="shared" si="21"/>
        <v>0.35004999999999997</v>
      </c>
      <c r="X174" s="147">
        <v>6.0000000000000002E-5</v>
      </c>
      <c r="Y174" s="147">
        <f t="shared" si="22"/>
        <v>6.0000000000000002E-5</v>
      </c>
      <c r="Z174" s="147">
        <v>0</v>
      </c>
      <c r="AA174" s="148">
        <f t="shared" si="23"/>
        <v>0</v>
      </c>
      <c r="AR174" s="19" t="s">
        <v>146</v>
      </c>
      <c r="AT174" s="19" t="s">
        <v>131</v>
      </c>
      <c r="AU174" s="19" t="s">
        <v>83</v>
      </c>
      <c r="AY174" s="19" t="s">
        <v>130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9" t="s">
        <v>83</v>
      </c>
      <c r="BK174" s="150">
        <f t="shared" si="29"/>
        <v>0</v>
      </c>
      <c r="BL174" s="19" t="s">
        <v>146</v>
      </c>
      <c r="BM174" s="19" t="s">
        <v>253</v>
      </c>
    </row>
    <row r="175" spans="2:65" s="1" customFormat="1" ht="25.5" customHeight="1">
      <c r="B175" s="141"/>
      <c r="C175" s="151" t="s">
        <v>254</v>
      </c>
      <c r="D175" s="203" t="s">
        <v>389</v>
      </c>
      <c r="E175" s="204"/>
      <c r="F175" s="204"/>
      <c r="G175" s="204"/>
      <c r="H175" s="204"/>
      <c r="I175" s="205"/>
      <c r="J175" s="152" t="s">
        <v>159</v>
      </c>
      <c r="K175" s="153">
        <v>1</v>
      </c>
      <c r="L175" s="212">
        <v>0</v>
      </c>
      <c r="M175" s="212"/>
      <c r="N175" s="212">
        <f t="shared" si="20"/>
        <v>0</v>
      </c>
      <c r="O175" s="209"/>
      <c r="P175" s="209"/>
      <c r="Q175" s="209"/>
      <c r="R175" s="145"/>
      <c r="T175" s="146" t="s">
        <v>5</v>
      </c>
      <c r="U175" s="41" t="s">
        <v>39</v>
      </c>
      <c r="V175" s="147">
        <v>0</v>
      </c>
      <c r="W175" s="147">
        <f t="shared" si="21"/>
        <v>0</v>
      </c>
      <c r="X175" s="147">
        <v>2.9999999999999997E-4</v>
      </c>
      <c r="Y175" s="147">
        <f t="shared" si="22"/>
        <v>2.9999999999999997E-4</v>
      </c>
      <c r="Z175" s="147">
        <v>0</v>
      </c>
      <c r="AA175" s="148">
        <f t="shared" si="23"/>
        <v>0</v>
      </c>
      <c r="AR175" s="19" t="s">
        <v>150</v>
      </c>
      <c r="AT175" s="19" t="s">
        <v>149</v>
      </c>
      <c r="AU175" s="19" t="s">
        <v>83</v>
      </c>
      <c r="AY175" s="19" t="s">
        <v>130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9" t="s">
        <v>83</v>
      </c>
      <c r="BK175" s="150">
        <f t="shared" si="29"/>
        <v>0</v>
      </c>
      <c r="BL175" s="19" t="s">
        <v>146</v>
      </c>
      <c r="BM175" s="19" t="s">
        <v>255</v>
      </c>
    </row>
    <row r="176" spans="2:65" s="1" customFormat="1" ht="25.5" customHeight="1">
      <c r="B176" s="141"/>
      <c r="C176" s="142" t="s">
        <v>256</v>
      </c>
      <c r="D176" s="200" t="s">
        <v>257</v>
      </c>
      <c r="E176" s="201"/>
      <c r="F176" s="201"/>
      <c r="G176" s="201"/>
      <c r="H176" s="201"/>
      <c r="I176" s="202"/>
      <c r="J176" s="143" t="s">
        <v>159</v>
      </c>
      <c r="K176" s="144">
        <v>4</v>
      </c>
      <c r="L176" s="209">
        <v>0</v>
      </c>
      <c r="M176" s="209"/>
      <c r="N176" s="209">
        <f t="shared" si="20"/>
        <v>0</v>
      </c>
      <c r="O176" s="209"/>
      <c r="P176" s="209"/>
      <c r="Q176" s="209"/>
      <c r="R176" s="145"/>
      <c r="T176" s="146" t="s">
        <v>5</v>
      </c>
      <c r="U176" s="41" t="s">
        <v>39</v>
      </c>
      <c r="V176" s="147">
        <v>0.42205999999999999</v>
      </c>
      <c r="W176" s="147">
        <f t="shared" si="21"/>
        <v>1.68824</v>
      </c>
      <c r="X176" s="147">
        <v>6.9999999999999994E-5</v>
      </c>
      <c r="Y176" s="147">
        <f t="shared" si="22"/>
        <v>2.7999999999999998E-4</v>
      </c>
      <c r="Z176" s="147">
        <v>0</v>
      </c>
      <c r="AA176" s="148">
        <f t="shared" si="23"/>
        <v>0</v>
      </c>
      <c r="AR176" s="19" t="s">
        <v>146</v>
      </c>
      <c r="AT176" s="19" t="s">
        <v>131</v>
      </c>
      <c r="AU176" s="19" t="s">
        <v>83</v>
      </c>
      <c r="AY176" s="19" t="s">
        <v>130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9" t="s">
        <v>83</v>
      </c>
      <c r="BK176" s="150">
        <f t="shared" si="29"/>
        <v>0</v>
      </c>
      <c r="BL176" s="19" t="s">
        <v>146</v>
      </c>
      <c r="BM176" s="19" t="s">
        <v>258</v>
      </c>
    </row>
    <row r="177" spans="2:65" s="1" customFormat="1" ht="25.5" customHeight="1">
      <c r="B177" s="141"/>
      <c r="C177" s="151" t="s">
        <v>259</v>
      </c>
      <c r="D177" s="203" t="s">
        <v>390</v>
      </c>
      <c r="E177" s="204"/>
      <c r="F177" s="204"/>
      <c r="G177" s="204"/>
      <c r="H177" s="204"/>
      <c r="I177" s="205"/>
      <c r="J177" s="152" t="s">
        <v>159</v>
      </c>
      <c r="K177" s="153">
        <v>1</v>
      </c>
      <c r="L177" s="212">
        <v>0</v>
      </c>
      <c r="M177" s="212"/>
      <c r="N177" s="212">
        <f t="shared" si="20"/>
        <v>0</v>
      </c>
      <c r="O177" s="209"/>
      <c r="P177" s="209"/>
      <c r="Q177" s="209"/>
      <c r="R177" s="145"/>
      <c r="T177" s="146" t="s">
        <v>5</v>
      </c>
      <c r="U177" s="41" t="s">
        <v>39</v>
      </c>
      <c r="V177" s="147">
        <v>0</v>
      </c>
      <c r="W177" s="147">
        <f t="shared" si="21"/>
        <v>0</v>
      </c>
      <c r="X177" s="147">
        <v>0</v>
      </c>
      <c r="Y177" s="147">
        <f t="shared" si="22"/>
        <v>0</v>
      </c>
      <c r="Z177" s="147">
        <v>0</v>
      </c>
      <c r="AA177" s="148">
        <f t="shared" si="23"/>
        <v>0</v>
      </c>
      <c r="AR177" s="19" t="s">
        <v>150</v>
      </c>
      <c r="AT177" s="19" t="s">
        <v>149</v>
      </c>
      <c r="AU177" s="19" t="s">
        <v>83</v>
      </c>
      <c r="AY177" s="19" t="s">
        <v>130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9" t="s">
        <v>83</v>
      </c>
      <c r="BK177" s="150">
        <f t="shared" si="29"/>
        <v>0</v>
      </c>
      <c r="BL177" s="19" t="s">
        <v>146</v>
      </c>
      <c r="BM177" s="19" t="s">
        <v>260</v>
      </c>
    </row>
    <row r="178" spans="2:65" s="1" customFormat="1" ht="25.5" customHeight="1">
      <c r="B178" s="141"/>
      <c r="C178" s="142" t="s">
        <v>261</v>
      </c>
      <c r="D178" s="200" t="s">
        <v>262</v>
      </c>
      <c r="E178" s="201"/>
      <c r="F178" s="201"/>
      <c r="G178" s="201"/>
      <c r="H178" s="201"/>
      <c r="I178" s="202"/>
      <c r="J178" s="143" t="s">
        <v>170</v>
      </c>
      <c r="K178" s="144">
        <v>7</v>
      </c>
      <c r="L178" s="209">
        <v>0</v>
      </c>
      <c r="M178" s="209"/>
      <c r="N178" s="209">
        <f t="shared" si="20"/>
        <v>0</v>
      </c>
      <c r="O178" s="209"/>
      <c r="P178" s="209"/>
      <c r="Q178" s="209"/>
      <c r="R178" s="145"/>
      <c r="T178" s="146" t="s">
        <v>5</v>
      </c>
      <c r="U178" s="41" t="s">
        <v>39</v>
      </c>
      <c r="V178" s="147">
        <v>9.0079999999999993E-2</v>
      </c>
      <c r="W178" s="147">
        <f t="shared" si="21"/>
        <v>0.63056000000000001</v>
      </c>
      <c r="X178" s="147">
        <v>0</v>
      </c>
      <c r="Y178" s="147">
        <f t="shared" si="22"/>
        <v>0</v>
      </c>
      <c r="Z178" s="147">
        <v>0</v>
      </c>
      <c r="AA178" s="148">
        <f t="shared" si="23"/>
        <v>0</v>
      </c>
      <c r="AR178" s="19" t="s">
        <v>146</v>
      </c>
      <c r="AT178" s="19" t="s">
        <v>131</v>
      </c>
      <c r="AU178" s="19" t="s">
        <v>83</v>
      </c>
      <c r="AY178" s="19" t="s">
        <v>130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9" t="s">
        <v>83</v>
      </c>
      <c r="BK178" s="150">
        <f t="shared" si="29"/>
        <v>0</v>
      </c>
      <c r="BL178" s="19" t="s">
        <v>146</v>
      </c>
      <c r="BM178" s="19" t="s">
        <v>263</v>
      </c>
    </row>
    <row r="179" spans="2:65" s="1" customFormat="1" ht="25.5" customHeight="1">
      <c r="B179" s="141"/>
      <c r="C179" s="151" t="s">
        <v>264</v>
      </c>
      <c r="D179" s="203" t="s">
        <v>391</v>
      </c>
      <c r="E179" s="204"/>
      <c r="F179" s="204"/>
      <c r="G179" s="204"/>
      <c r="H179" s="204"/>
      <c r="I179" s="205"/>
      <c r="J179" s="152" t="s">
        <v>159</v>
      </c>
      <c r="K179" s="153">
        <v>7</v>
      </c>
      <c r="L179" s="212">
        <v>0</v>
      </c>
      <c r="M179" s="212"/>
      <c r="N179" s="212">
        <f t="shared" si="20"/>
        <v>0</v>
      </c>
      <c r="O179" s="209"/>
      <c r="P179" s="209"/>
      <c r="Q179" s="209"/>
      <c r="R179" s="145"/>
      <c r="T179" s="146" t="s">
        <v>5</v>
      </c>
      <c r="U179" s="41" t="s">
        <v>39</v>
      </c>
      <c r="V179" s="147">
        <v>0</v>
      </c>
      <c r="W179" s="147">
        <f t="shared" si="21"/>
        <v>0</v>
      </c>
      <c r="X179" s="147">
        <v>1E-4</v>
      </c>
      <c r="Y179" s="147">
        <f t="shared" si="22"/>
        <v>6.9999999999999999E-4</v>
      </c>
      <c r="Z179" s="147">
        <v>0</v>
      </c>
      <c r="AA179" s="148">
        <f t="shared" si="23"/>
        <v>0</v>
      </c>
      <c r="AR179" s="19" t="s">
        <v>150</v>
      </c>
      <c r="AT179" s="19" t="s">
        <v>149</v>
      </c>
      <c r="AU179" s="19" t="s">
        <v>83</v>
      </c>
      <c r="AY179" s="19" t="s">
        <v>130</v>
      </c>
      <c r="BE179" s="149">
        <f t="shared" si="24"/>
        <v>0</v>
      </c>
      <c r="BF179" s="149">
        <f t="shared" si="25"/>
        <v>0</v>
      </c>
      <c r="BG179" s="149">
        <f t="shared" si="26"/>
        <v>0</v>
      </c>
      <c r="BH179" s="149">
        <f t="shared" si="27"/>
        <v>0</v>
      </c>
      <c r="BI179" s="149">
        <f t="shared" si="28"/>
        <v>0</v>
      </c>
      <c r="BJ179" s="19" t="s">
        <v>83</v>
      </c>
      <c r="BK179" s="150">
        <f t="shared" si="29"/>
        <v>0</v>
      </c>
      <c r="BL179" s="19" t="s">
        <v>146</v>
      </c>
      <c r="BM179" s="19" t="s">
        <v>265</v>
      </c>
    </row>
    <row r="180" spans="2:65" s="1" customFormat="1" ht="16.5" customHeight="1">
      <c r="B180" s="141"/>
      <c r="C180" s="142" t="s">
        <v>266</v>
      </c>
      <c r="D180" s="200" t="s">
        <v>267</v>
      </c>
      <c r="E180" s="201"/>
      <c r="F180" s="201"/>
      <c r="G180" s="201"/>
      <c r="H180" s="201"/>
      <c r="I180" s="202"/>
      <c r="J180" s="143" t="s">
        <v>159</v>
      </c>
      <c r="K180" s="144">
        <v>1</v>
      </c>
      <c r="L180" s="209">
        <v>0</v>
      </c>
      <c r="M180" s="209"/>
      <c r="N180" s="209">
        <f t="shared" si="20"/>
        <v>0</v>
      </c>
      <c r="O180" s="209"/>
      <c r="P180" s="209"/>
      <c r="Q180" s="209"/>
      <c r="R180" s="145"/>
      <c r="T180" s="146" t="s">
        <v>5</v>
      </c>
      <c r="U180" s="41" t="s">
        <v>39</v>
      </c>
      <c r="V180" s="147">
        <v>0.42221999999999998</v>
      </c>
      <c r="W180" s="147">
        <f t="shared" si="21"/>
        <v>0.42221999999999998</v>
      </c>
      <c r="X180" s="147">
        <v>6.9999999999999994E-5</v>
      </c>
      <c r="Y180" s="147">
        <f t="shared" si="22"/>
        <v>6.9999999999999994E-5</v>
      </c>
      <c r="Z180" s="147">
        <v>0</v>
      </c>
      <c r="AA180" s="148">
        <f t="shared" si="23"/>
        <v>0</v>
      </c>
      <c r="AR180" s="19" t="s">
        <v>146</v>
      </c>
      <c r="AT180" s="19" t="s">
        <v>131</v>
      </c>
      <c r="AU180" s="19" t="s">
        <v>83</v>
      </c>
      <c r="AY180" s="19" t="s">
        <v>130</v>
      </c>
      <c r="BE180" s="149">
        <f t="shared" si="24"/>
        <v>0</v>
      </c>
      <c r="BF180" s="149">
        <f t="shared" si="25"/>
        <v>0</v>
      </c>
      <c r="BG180" s="149">
        <f t="shared" si="26"/>
        <v>0</v>
      </c>
      <c r="BH180" s="149">
        <f t="shared" si="27"/>
        <v>0</v>
      </c>
      <c r="BI180" s="149">
        <f t="shared" si="28"/>
        <v>0</v>
      </c>
      <c r="BJ180" s="19" t="s">
        <v>83</v>
      </c>
      <c r="BK180" s="150">
        <f t="shared" si="29"/>
        <v>0</v>
      </c>
      <c r="BL180" s="19" t="s">
        <v>146</v>
      </c>
      <c r="BM180" s="19" t="s">
        <v>268</v>
      </c>
    </row>
    <row r="181" spans="2:65" s="1" customFormat="1" ht="16.5" customHeight="1">
      <c r="B181" s="141"/>
      <c r="C181" s="151" t="s">
        <v>269</v>
      </c>
      <c r="D181" s="203" t="s">
        <v>270</v>
      </c>
      <c r="E181" s="204"/>
      <c r="F181" s="204"/>
      <c r="G181" s="204"/>
      <c r="H181" s="204"/>
      <c r="I181" s="205"/>
      <c r="J181" s="152" t="s">
        <v>159</v>
      </c>
      <c r="K181" s="153">
        <v>1</v>
      </c>
      <c r="L181" s="212">
        <v>0</v>
      </c>
      <c r="M181" s="212"/>
      <c r="N181" s="212">
        <f t="shared" si="20"/>
        <v>0</v>
      </c>
      <c r="O181" s="209"/>
      <c r="P181" s="209"/>
      <c r="Q181" s="209"/>
      <c r="R181" s="145"/>
      <c r="T181" s="146" t="s">
        <v>5</v>
      </c>
      <c r="U181" s="41" t="s">
        <v>39</v>
      </c>
      <c r="V181" s="147">
        <v>0</v>
      </c>
      <c r="W181" s="147">
        <f t="shared" si="21"/>
        <v>0</v>
      </c>
      <c r="X181" s="147">
        <v>3.6099999999999999E-3</v>
      </c>
      <c r="Y181" s="147">
        <f t="shared" si="22"/>
        <v>3.6099999999999999E-3</v>
      </c>
      <c r="Z181" s="147">
        <v>0</v>
      </c>
      <c r="AA181" s="148">
        <f t="shared" si="23"/>
        <v>0</v>
      </c>
      <c r="AR181" s="19" t="s">
        <v>150</v>
      </c>
      <c r="AT181" s="19" t="s">
        <v>149</v>
      </c>
      <c r="AU181" s="19" t="s">
        <v>83</v>
      </c>
      <c r="AY181" s="19" t="s">
        <v>130</v>
      </c>
      <c r="BE181" s="149">
        <f t="shared" si="24"/>
        <v>0</v>
      </c>
      <c r="BF181" s="149">
        <f t="shared" si="25"/>
        <v>0</v>
      </c>
      <c r="BG181" s="149">
        <f t="shared" si="26"/>
        <v>0</v>
      </c>
      <c r="BH181" s="149">
        <f t="shared" si="27"/>
        <v>0</v>
      </c>
      <c r="BI181" s="149">
        <f t="shared" si="28"/>
        <v>0</v>
      </c>
      <c r="BJ181" s="19" t="s">
        <v>83</v>
      </c>
      <c r="BK181" s="150">
        <f t="shared" si="29"/>
        <v>0</v>
      </c>
      <c r="BL181" s="19" t="s">
        <v>146</v>
      </c>
      <c r="BM181" s="19" t="s">
        <v>271</v>
      </c>
    </row>
    <row r="182" spans="2:65" s="1" customFormat="1" ht="16.5" customHeight="1">
      <c r="B182" s="141"/>
      <c r="C182" s="142" t="s">
        <v>272</v>
      </c>
      <c r="D182" s="200" t="s">
        <v>273</v>
      </c>
      <c r="E182" s="201"/>
      <c r="F182" s="201"/>
      <c r="G182" s="201"/>
      <c r="H182" s="201"/>
      <c r="I182" s="202"/>
      <c r="J182" s="143" t="s">
        <v>159</v>
      </c>
      <c r="K182" s="144">
        <v>1</v>
      </c>
      <c r="L182" s="209">
        <v>0</v>
      </c>
      <c r="M182" s="209"/>
      <c r="N182" s="209">
        <f t="shared" si="20"/>
        <v>0</v>
      </c>
      <c r="O182" s="209"/>
      <c r="P182" s="209"/>
      <c r="Q182" s="209"/>
      <c r="R182" s="145"/>
      <c r="T182" s="146" t="s">
        <v>5</v>
      </c>
      <c r="U182" s="41" t="s">
        <v>39</v>
      </c>
      <c r="V182" s="147">
        <v>0.26884999999999998</v>
      </c>
      <c r="W182" s="147">
        <f t="shared" si="21"/>
        <v>0.26884999999999998</v>
      </c>
      <c r="X182" s="147">
        <v>6.0000000000000002E-5</v>
      </c>
      <c r="Y182" s="147">
        <f t="shared" si="22"/>
        <v>6.0000000000000002E-5</v>
      </c>
      <c r="Z182" s="147">
        <v>0</v>
      </c>
      <c r="AA182" s="148">
        <f t="shared" si="23"/>
        <v>0</v>
      </c>
      <c r="AR182" s="19" t="s">
        <v>146</v>
      </c>
      <c r="AT182" s="19" t="s">
        <v>131</v>
      </c>
      <c r="AU182" s="19" t="s">
        <v>83</v>
      </c>
      <c r="AY182" s="19" t="s">
        <v>130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9" t="s">
        <v>83</v>
      </c>
      <c r="BK182" s="150">
        <f t="shared" si="29"/>
        <v>0</v>
      </c>
      <c r="BL182" s="19" t="s">
        <v>146</v>
      </c>
      <c r="BM182" s="19" t="s">
        <v>274</v>
      </c>
    </row>
    <row r="183" spans="2:65" s="1" customFormat="1" ht="16.5" customHeight="1">
      <c r="B183" s="141"/>
      <c r="C183" s="151" t="s">
        <v>275</v>
      </c>
      <c r="D183" s="203" t="s">
        <v>276</v>
      </c>
      <c r="E183" s="204"/>
      <c r="F183" s="204"/>
      <c r="G183" s="204"/>
      <c r="H183" s="204"/>
      <c r="I183" s="205"/>
      <c r="J183" s="152" t="s">
        <v>159</v>
      </c>
      <c r="K183" s="153">
        <v>1</v>
      </c>
      <c r="L183" s="212">
        <v>0</v>
      </c>
      <c r="M183" s="212"/>
      <c r="N183" s="212">
        <f t="shared" si="20"/>
        <v>0</v>
      </c>
      <c r="O183" s="209"/>
      <c r="P183" s="209"/>
      <c r="Q183" s="209"/>
      <c r="R183" s="145"/>
      <c r="T183" s="146" t="s">
        <v>5</v>
      </c>
      <c r="U183" s="41" t="s">
        <v>39</v>
      </c>
      <c r="V183" s="147">
        <v>0</v>
      </c>
      <c r="W183" s="147">
        <f t="shared" si="21"/>
        <v>0</v>
      </c>
      <c r="X183" s="147">
        <v>1.1100000000000001E-3</v>
      </c>
      <c r="Y183" s="147">
        <f t="shared" si="22"/>
        <v>1.1100000000000001E-3</v>
      </c>
      <c r="Z183" s="147">
        <v>0</v>
      </c>
      <c r="AA183" s="148">
        <f t="shared" si="23"/>
        <v>0</v>
      </c>
      <c r="AR183" s="19" t="s">
        <v>150</v>
      </c>
      <c r="AT183" s="19" t="s">
        <v>149</v>
      </c>
      <c r="AU183" s="19" t="s">
        <v>83</v>
      </c>
      <c r="AY183" s="19" t="s">
        <v>130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9" t="s">
        <v>83</v>
      </c>
      <c r="BK183" s="150">
        <f t="shared" si="29"/>
        <v>0</v>
      </c>
      <c r="BL183" s="19" t="s">
        <v>146</v>
      </c>
      <c r="BM183" s="19" t="s">
        <v>277</v>
      </c>
    </row>
    <row r="184" spans="2:65" s="1" customFormat="1" ht="16.5" customHeight="1">
      <c r="B184" s="141"/>
      <c r="C184" s="142" t="s">
        <v>278</v>
      </c>
      <c r="D184" s="200" t="s">
        <v>279</v>
      </c>
      <c r="E184" s="201"/>
      <c r="F184" s="201"/>
      <c r="G184" s="201"/>
      <c r="H184" s="201"/>
      <c r="I184" s="202"/>
      <c r="J184" s="143" t="s">
        <v>159</v>
      </c>
      <c r="K184" s="144">
        <v>2</v>
      </c>
      <c r="L184" s="209">
        <v>0</v>
      </c>
      <c r="M184" s="209"/>
      <c r="N184" s="209">
        <f t="shared" si="20"/>
        <v>0</v>
      </c>
      <c r="O184" s="209"/>
      <c r="P184" s="209"/>
      <c r="Q184" s="209"/>
      <c r="R184" s="145"/>
      <c r="T184" s="146" t="s">
        <v>5</v>
      </c>
      <c r="U184" s="41" t="s">
        <v>39</v>
      </c>
      <c r="V184" s="147">
        <v>0.42387999999999998</v>
      </c>
      <c r="W184" s="147">
        <f t="shared" si="21"/>
        <v>0.84775999999999996</v>
      </c>
      <c r="X184" s="147">
        <v>6.9999999999999994E-5</v>
      </c>
      <c r="Y184" s="147">
        <f t="shared" si="22"/>
        <v>1.3999999999999999E-4</v>
      </c>
      <c r="Z184" s="147">
        <v>0</v>
      </c>
      <c r="AA184" s="148">
        <f t="shared" si="23"/>
        <v>0</v>
      </c>
      <c r="AR184" s="19" t="s">
        <v>146</v>
      </c>
      <c r="AT184" s="19" t="s">
        <v>131</v>
      </c>
      <c r="AU184" s="19" t="s">
        <v>83</v>
      </c>
      <c r="AY184" s="19" t="s">
        <v>130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9" t="s">
        <v>83</v>
      </c>
      <c r="BK184" s="150">
        <f t="shared" si="29"/>
        <v>0</v>
      </c>
      <c r="BL184" s="19" t="s">
        <v>146</v>
      </c>
      <c r="BM184" s="19" t="s">
        <v>280</v>
      </c>
    </row>
    <row r="185" spans="2:65" s="1" customFormat="1" ht="16.5" customHeight="1">
      <c r="B185" s="141"/>
      <c r="C185" s="151" t="s">
        <v>281</v>
      </c>
      <c r="D185" s="203" t="s">
        <v>282</v>
      </c>
      <c r="E185" s="204"/>
      <c r="F185" s="204"/>
      <c r="G185" s="204"/>
      <c r="H185" s="204"/>
      <c r="I185" s="205"/>
      <c r="J185" s="152" t="s">
        <v>159</v>
      </c>
      <c r="K185" s="153">
        <v>2</v>
      </c>
      <c r="L185" s="212">
        <v>0</v>
      </c>
      <c r="M185" s="212"/>
      <c r="N185" s="212">
        <f t="shared" si="20"/>
        <v>0</v>
      </c>
      <c r="O185" s="209"/>
      <c r="P185" s="209"/>
      <c r="Q185" s="209"/>
      <c r="R185" s="145"/>
      <c r="T185" s="146" t="s">
        <v>5</v>
      </c>
      <c r="U185" s="41" t="s">
        <v>39</v>
      </c>
      <c r="V185" s="147">
        <v>0</v>
      </c>
      <c r="W185" s="147">
        <f t="shared" si="21"/>
        <v>0</v>
      </c>
      <c r="X185" s="147">
        <v>2.0500000000000002E-3</v>
      </c>
      <c r="Y185" s="147">
        <f t="shared" si="22"/>
        <v>4.1000000000000003E-3</v>
      </c>
      <c r="Z185" s="147">
        <v>0</v>
      </c>
      <c r="AA185" s="148">
        <f t="shared" si="23"/>
        <v>0</v>
      </c>
      <c r="AR185" s="19" t="s">
        <v>150</v>
      </c>
      <c r="AT185" s="19" t="s">
        <v>149</v>
      </c>
      <c r="AU185" s="19" t="s">
        <v>83</v>
      </c>
      <c r="AY185" s="19" t="s">
        <v>130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9" t="s">
        <v>83</v>
      </c>
      <c r="BK185" s="150">
        <f t="shared" si="29"/>
        <v>0</v>
      </c>
      <c r="BL185" s="19" t="s">
        <v>146</v>
      </c>
      <c r="BM185" s="19" t="s">
        <v>283</v>
      </c>
    </row>
    <row r="186" spans="2:65" s="1" customFormat="1" ht="16.5" customHeight="1">
      <c r="B186" s="141"/>
      <c r="C186" s="142" t="s">
        <v>284</v>
      </c>
      <c r="D186" s="200" t="s">
        <v>285</v>
      </c>
      <c r="E186" s="201"/>
      <c r="F186" s="201"/>
      <c r="G186" s="201"/>
      <c r="H186" s="201"/>
      <c r="I186" s="202"/>
      <c r="J186" s="143" t="s">
        <v>159</v>
      </c>
      <c r="K186" s="144">
        <v>6</v>
      </c>
      <c r="L186" s="209">
        <v>0</v>
      </c>
      <c r="M186" s="209"/>
      <c r="N186" s="209">
        <f t="shared" si="20"/>
        <v>0</v>
      </c>
      <c r="O186" s="209"/>
      <c r="P186" s="209"/>
      <c r="Q186" s="209"/>
      <c r="R186" s="145"/>
      <c r="T186" s="146" t="s">
        <v>5</v>
      </c>
      <c r="U186" s="41" t="s">
        <v>39</v>
      </c>
      <c r="V186" s="147">
        <v>0.40975</v>
      </c>
      <c r="W186" s="147">
        <f t="shared" si="21"/>
        <v>2.4584999999999999</v>
      </c>
      <c r="X186" s="147">
        <v>1.2899999999999999E-3</v>
      </c>
      <c r="Y186" s="147">
        <f t="shared" si="22"/>
        <v>7.7399999999999995E-3</v>
      </c>
      <c r="Z186" s="147">
        <v>0</v>
      </c>
      <c r="AA186" s="148">
        <f t="shared" si="23"/>
        <v>0</v>
      </c>
      <c r="AR186" s="19" t="s">
        <v>146</v>
      </c>
      <c r="AT186" s="19" t="s">
        <v>131</v>
      </c>
      <c r="AU186" s="19" t="s">
        <v>83</v>
      </c>
      <c r="AY186" s="19" t="s">
        <v>130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9" t="s">
        <v>83</v>
      </c>
      <c r="BK186" s="150">
        <f t="shared" si="29"/>
        <v>0</v>
      </c>
      <c r="BL186" s="19" t="s">
        <v>146</v>
      </c>
      <c r="BM186" s="19" t="s">
        <v>286</v>
      </c>
    </row>
    <row r="187" spans="2:65" s="1" customFormat="1" ht="16.5" customHeight="1">
      <c r="B187" s="141"/>
      <c r="C187" s="151" t="s">
        <v>287</v>
      </c>
      <c r="D187" s="203" t="s">
        <v>288</v>
      </c>
      <c r="E187" s="204"/>
      <c r="F187" s="204"/>
      <c r="G187" s="204"/>
      <c r="H187" s="204"/>
      <c r="I187" s="205"/>
      <c r="J187" s="152" t="s">
        <v>159</v>
      </c>
      <c r="K187" s="153">
        <v>6</v>
      </c>
      <c r="L187" s="212">
        <v>0</v>
      </c>
      <c r="M187" s="212"/>
      <c r="N187" s="212">
        <f t="shared" si="20"/>
        <v>0</v>
      </c>
      <c r="O187" s="209"/>
      <c r="P187" s="209"/>
      <c r="Q187" s="209"/>
      <c r="R187" s="145"/>
      <c r="T187" s="146" t="s">
        <v>5</v>
      </c>
      <c r="U187" s="41" t="s">
        <v>39</v>
      </c>
      <c r="V187" s="147">
        <v>0</v>
      </c>
      <c r="W187" s="147">
        <f t="shared" si="21"/>
        <v>0</v>
      </c>
      <c r="X187" s="147">
        <v>5.0000000000000001E-4</v>
      </c>
      <c r="Y187" s="147">
        <f t="shared" si="22"/>
        <v>3.0000000000000001E-3</v>
      </c>
      <c r="Z187" s="147">
        <v>0</v>
      </c>
      <c r="AA187" s="148">
        <f t="shared" si="23"/>
        <v>0</v>
      </c>
      <c r="AR187" s="19" t="s">
        <v>83</v>
      </c>
      <c r="AT187" s="19" t="s">
        <v>149</v>
      </c>
      <c r="AU187" s="19" t="s">
        <v>83</v>
      </c>
      <c r="AY187" s="19" t="s">
        <v>130</v>
      </c>
      <c r="BE187" s="149">
        <f t="shared" si="24"/>
        <v>0</v>
      </c>
      <c r="BF187" s="149">
        <f t="shared" si="25"/>
        <v>0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9" t="s">
        <v>83</v>
      </c>
      <c r="BK187" s="150">
        <f t="shared" si="29"/>
        <v>0</v>
      </c>
      <c r="BL187" s="19" t="s">
        <v>77</v>
      </c>
      <c r="BM187" s="19" t="s">
        <v>289</v>
      </c>
    </row>
    <row r="188" spans="2:65" s="1" customFormat="1" ht="25.5" customHeight="1">
      <c r="B188" s="141"/>
      <c r="C188" s="151" t="s">
        <v>290</v>
      </c>
      <c r="D188" s="203" t="s">
        <v>291</v>
      </c>
      <c r="E188" s="204"/>
      <c r="F188" s="204"/>
      <c r="G188" s="204"/>
      <c r="H188" s="204"/>
      <c r="I188" s="205"/>
      <c r="J188" s="152" t="s">
        <v>159</v>
      </c>
      <c r="K188" s="153">
        <v>6</v>
      </c>
      <c r="L188" s="212">
        <v>0</v>
      </c>
      <c r="M188" s="212"/>
      <c r="N188" s="212">
        <f t="shared" si="20"/>
        <v>0</v>
      </c>
      <c r="O188" s="209"/>
      <c r="P188" s="209"/>
      <c r="Q188" s="209"/>
      <c r="R188" s="145"/>
      <c r="T188" s="146" t="s">
        <v>5</v>
      </c>
      <c r="U188" s="41" t="s">
        <v>39</v>
      </c>
      <c r="V188" s="147">
        <v>0</v>
      </c>
      <c r="W188" s="147">
        <f t="shared" si="21"/>
        <v>0</v>
      </c>
      <c r="X188" s="147">
        <v>2.9999999999999997E-4</v>
      </c>
      <c r="Y188" s="147">
        <f t="shared" si="22"/>
        <v>1.8E-3</v>
      </c>
      <c r="Z188" s="147">
        <v>0</v>
      </c>
      <c r="AA188" s="148">
        <f t="shared" si="23"/>
        <v>0</v>
      </c>
      <c r="AR188" s="19" t="s">
        <v>150</v>
      </c>
      <c r="AT188" s="19" t="s">
        <v>149</v>
      </c>
      <c r="AU188" s="19" t="s">
        <v>83</v>
      </c>
      <c r="AY188" s="19" t="s">
        <v>130</v>
      </c>
      <c r="BE188" s="149">
        <f t="shared" si="24"/>
        <v>0</v>
      </c>
      <c r="BF188" s="149">
        <f t="shared" si="25"/>
        <v>0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9" t="s">
        <v>83</v>
      </c>
      <c r="BK188" s="150">
        <f t="shared" si="29"/>
        <v>0</v>
      </c>
      <c r="BL188" s="19" t="s">
        <v>146</v>
      </c>
      <c r="BM188" s="19" t="s">
        <v>292</v>
      </c>
    </row>
    <row r="189" spans="2:65" s="1" customFormat="1" ht="25.5" customHeight="1">
      <c r="B189" s="141"/>
      <c r="C189" s="142" t="s">
        <v>293</v>
      </c>
      <c r="D189" s="200" t="s">
        <v>294</v>
      </c>
      <c r="E189" s="201"/>
      <c r="F189" s="201"/>
      <c r="G189" s="201"/>
      <c r="H189" s="201"/>
      <c r="I189" s="202"/>
      <c r="J189" s="143" t="s">
        <v>166</v>
      </c>
      <c r="K189" s="144">
        <v>20.99</v>
      </c>
      <c r="L189" s="209">
        <v>0</v>
      </c>
      <c r="M189" s="209"/>
      <c r="N189" s="209">
        <f t="shared" si="20"/>
        <v>0</v>
      </c>
      <c r="O189" s="209"/>
      <c r="P189" s="209"/>
      <c r="Q189" s="209"/>
      <c r="R189" s="145"/>
      <c r="T189" s="146" t="s">
        <v>5</v>
      </c>
      <c r="U189" s="41" t="s">
        <v>39</v>
      </c>
      <c r="V189" s="147">
        <v>0</v>
      </c>
      <c r="W189" s="147">
        <f t="shared" si="21"/>
        <v>0</v>
      </c>
      <c r="X189" s="147">
        <v>0</v>
      </c>
      <c r="Y189" s="147">
        <f t="shared" si="22"/>
        <v>0</v>
      </c>
      <c r="Z189" s="147">
        <v>0</v>
      </c>
      <c r="AA189" s="148">
        <f t="shared" si="23"/>
        <v>0</v>
      </c>
      <c r="AR189" s="19" t="s">
        <v>146</v>
      </c>
      <c r="AT189" s="19" t="s">
        <v>131</v>
      </c>
      <c r="AU189" s="19" t="s">
        <v>83</v>
      </c>
      <c r="AY189" s="19" t="s">
        <v>130</v>
      </c>
      <c r="BE189" s="149">
        <f t="shared" si="24"/>
        <v>0</v>
      </c>
      <c r="BF189" s="149">
        <f t="shared" si="25"/>
        <v>0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9" t="s">
        <v>83</v>
      </c>
      <c r="BK189" s="150">
        <f t="shared" si="29"/>
        <v>0</v>
      </c>
      <c r="BL189" s="19" t="s">
        <v>146</v>
      </c>
      <c r="BM189" s="19" t="s">
        <v>295</v>
      </c>
    </row>
    <row r="190" spans="2:65" s="10" customFormat="1" ht="29.85" customHeight="1">
      <c r="B190" s="130"/>
      <c r="C190" s="131"/>
      <c r="D190" s="140" t="s">
        <v>112</v>
      </c>
      <c r="E190" s="140"/>
      <c r="F190" s="140"/>
      <c r="G190" s="140"/>
      <c r="H190" s="140"/>
      <c r="I190" s="140"/>
      <c r="J190" s="140"/>
      <c r="K190" s="140"/>
      <c r="L190" s="140"/>
      <c r="M190" s="140"/>
      <c r="N190" s="213">
        <f>BK190</f>
        <v>0</v>
      </c>
      <c r="O190" s="214"/>
      <c r="P190" s="214"/>
      <c r="Q190" s="214"/>
      <c r="R190" s="133"/>
      <c r="T190" s="134"/>
      <c r="U190" s="131"/>
      <c r="V190" s="131"/>
      <c r="W190" s="135">
        <f>SUM(W191:W200)</f>
        <v>19.407990000000002</v>
      </c>
      <c r="X190" s="131"/>
      <c r="Y190" s="135">
        <f>SUM(Y191:Y200)</f>
        <v>0.69208999999999998</v>
      </c>
      <c r="Z190" s="131"/>
      <c r="AA190" s="136">
        <f>SUM(AA191:AA200)</f>
        <v>0</v>
      </c>
      <c r="AR190" s="137" t="s">
        <v>83</v>
      </c>
      <c r="AT190" s="138" t="s">
        <v>71</v>
      </c>
      <c r="AU190" s="138" t="s">
        <v>77</v>
      </c>
      <c r="AY190" s="137" t="s">
        <v>130</v>
      </c>
      <c r="BK190" s="139">
        <f>SUM(BK191:BK200)</f>
        <v>0</v>
      </c>
    </row>
    <row r="191" spans="2:65" s="1" customFormat="1" ht="38.25" customHeight="1">
      <c r="B191" s="141"/>
      <c r="C191" s="142" t="s">
        <v>296</v>
      </c>
      <c r="D191" s="200" t="s">
        <v>297</v>
      </c>
      <c r="E191" s="201"/>
      <c r="F191" s="201"/>
      <c r="G191" s="201"/>
      <c r="H191" s="201"/>
      <c r="I191" s="202"/>
      <c r="J191" s="143" t="s">
        <v>159</v>
      </c>
      <c r="K191" s="144">
        <v>3</v>
      </c>
      <c r="L191" s="209">
        <v>0</v>
      </c>
      <c r="M191" s="209"/>
      <c r="N191" s="209">
        <f t="shared" ref="N191:N200" si="30">ROUND(L191*K191,3)</f>
        <v>0</v>
      </c>
      <c r="O191" s="209"/>
      <c r="P191" s="209"/>
      <c r="Q191" s="209"/>
      <c r="R191" s="145"/>
      <c r="T191" s="146" t="s">
        <v>5</v>
      </c>
      <c r="U191" s="41" t="s">
        <v>39</v>
      </c>
      <c r="V191" s="147">
        <v>0.45302999999999999</v>
      </c>
      <c r="W191" s="147">
        <f t="shared" ref="W191:W200" si="31">V191*K191</f>
        <v>1.3590899999999999</v>
      </c>
      <c r="X191" s="147">
        <v>2.7699999999999999E-3</v>
      </c>
      <c r="Y191" s="147">
        <f t="shared" ref="Y191:Y200" si="32">X191*K191</f>
        <v>8.3099999999999997E-3</v>
      </c>
      <c r="Z191" s="147">
        <v>0</v>
      </c>
      <c r="AA191" s="148">
        <f t="shared" ref="AA191:AA200" si="33">Z191*K191</f>
        <v>0</v>
      </c>
      <c r="AR191" s="19" t="s">
        <v>146</v>
      </c>
      <c r="AT191" s="19" t="s">
        <v>131</v>
      </c>
      <c r="AU191" s="19" t="s">
        <v>83</v>
      </c>
      <c r="AY191" s="19" t="s">
        <v>130</v>
      </c>
      <c r="BE191" s="149">
        <f t="shared" ref="BE191:BE200" si="34">IF(U191="základná",N191,0)</f>
        <v>0</v>
      </c>
      <c r="BF191" s="149">
        <f t="shared" ref="BF191:BF200" si="35">IF(U191="znížená",N191,0)</f>
        <v>0</v>
      </c>
      <c r="BG191" s="149">
        <f t="shared" ref="BG191:BG200" si="36">IF(U191="zákl. prenesená",N191,0)</f>
        <v>0</v>
      </c>
      <c r="BH191" s="149">
        <f t="shared" ref="BH191:BH200" si="37">IF(U191="zníž. prenesená",N191,0)</f>
        <v>0</v>
      </c>
      <c r="BI191" s="149">
        <f t="shared" ref="BI191:BI200" si="38">IF(U191="nulová",N191,0)</f>
        <v>0</v>
      </c>
      <c r="BJ191" s="19" t="s">
        <v>83</v>
      </c>
      <c r="BK191" s="150">
        <f t="shared" ref="BK191:BK200" si="39">ROUND(L191*K191,3)</f>
        <v>0</v>
      </c>
      <c r="BL191" s="19" t="s">
        <v>146</v>
      </c>
      <c r="BM191" s="19" t="s">
        <v>298</v>
      </c>
    </row>
    <row r="192" spans="2:65" s="1" customFormat="1" ht="38.25" customHeight="1">
      <c r="B192" s="141"/>
      <c r="C192" s="151" t="s">
        <v>299</v>
      </c>
      <c r="D192" s="203" t="s">
        <v>392</v>
      </c>
      <c r="E192" s="204"/>
      <c r="F192" s="204"/>
      <c r="G192" s="204"/>
      <c r="H192" s="204"/>
      <c r="I192" s="205"/>
      <c r="J192" s="152" t="s">
        <v>159</v>
      </c>
      <c r="K192" s="153">
        <v>20</v>
      </c>
      <c r="L192" s="212">
        <v>0</v>
      </c>
      <c r="M192" s="212"/>
      <c r="N192" s="212">
        <f t="shared" si="30"/>
        <v>0</v>
      </c>
      <c r="O192" s="209"/>
      <c r="P192" s="209"/>
      <c r="Q192" s="209"/>
      <c r="R192" s="145"/>
      <c r="T192" s="146" t="s">
        <v>5</v>
      </c>
      <c r="U192" s="41" t="s">
        <v>39</v>
      </c>
      <c r="V192" s="147">
        <v>0</v>
      </c>
      <c r="W192" s="147">
        <f t="shared" si="31"/>
        <v>0</v>
      </c>
      <c r="X192" s="147">
        <v>5.5999999999999999E-3</v>
      </c>
      <c r="Y192" s="147">
        <f t="shared" si="32"/>
        <v>0.112</v>
      </c>
      <c r="Z192" s="147">
        <v>0</v>
      </c>
      <c r="AA192" s="148">
        <f t="shared" si="33"/>
        <v>0</v>
      </c>
      <c r="AR192" s="19" t="s">
        <v>150</v>
      </c>
      <c r="AT192" s="19" t="s">
        <v>149</v>
      </c>
      <c r="AU192" s="19" t="s">
        <v>83</v>
      </c>
      <c r="AY192" s="19" t="s">
        <v>130</v>
      </c>
      <c r="BE192" s="149">
        <f t="shared" si="34"/>
        <v>0</v>
      </c>
      <c r="BF192" s="149">
        <f t="shared" si="35"/>
        <v>0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9" t="s">
        <v>83</v>
      </c>
      <c r="BK192" s="150">
        <f t="shared" si="39"/>
        <v>0</v>
      </c>
      <c r="BL192" s="19" t="s">
        <v>146</v>
      </c>
      <c r="BM192" s="19" t="s">
        <v>300</v>
      </c>
    </row>
    <row r="193" spans="2:65" s="1" customFormat="1" ht="38.25" customHeight="1">
      <c r="B193" s="141"/>
      <c r="C193" s="142" t="s">
        <v>301</v>
      </c>
      <c r="D193" s="200" t="s">
        <v>302</v>
      </c>
      <c r="E193" s="201"/>
      <c r="F193" s="201"/>
      <c r="G193" s="201"/>
      <c r="H193" s="201"/>
      <c r="I193" s="202"/>
      <c r="J193" s="143" t="s">
        <v>159</v>
      </c>
      <c r="K193" s="144">
        <v>4</v>
      </c>
      <c r="L193" s="209">
        <v>0</v>
      </c>
      <c r="M193" s="209"/>
      <c r="N193" s="209">
        <f t="shared" si="30"/>
        <v>0</v>
      </c>
      <c r="O193" s="209"/>
      <c r="P193" s="209"/>
      <c r="Q193" s="209"/>
      <c r="R193" s="145"/>
      <c r="T193" s="146" t="s">
        <v>5</v>
      </c>
      <c r="U193" s="41" t="s">
        <v>39</v>
      </c>
      <c r="V193" s="147">
        <v>0.84545000000000003</v>
      </c>
      <c r="W193" s="147">
        <f t="shared" si="31"/>
        <v>3.3818000000000001</v>
      </c>
      <c r="X193" s="147">
        <v>3.2200000000000002E-3</v>
      </c>
      <c r="Y193" s="147">
        <f t="shared" si="32"/>
        <v>1.2880000000000001E-2</v>
      </c>
      <c r="Z193" s="147">
        <v>0</v>
      </c>
      <c r="AA193" s="148">
        <f t="shared" si="33"/>
        <v>0</v>
      </c>
      <c r="AR193" s="19" t="s">
        <v>146</v>
      </c>
      <c r="AT193" s="19" t="s">
        <v>131</v>
      </c>
      <c r="AU193" s="19" t="s">
        <v>83</v>
      </c>
      <c r="AY193" s="19" t="s">
        <v>130</v>
      </c>
      <c r="BE193" s="149">
        <f t="shared" si="34"/>
        <v>0</v>
      </c>
      <c r="BF193" s="149">
        <f t="shared" si="35"/>
        <v>0</v>
      </c>
      <c r="BG193" s="149">
        <f t="shared" si="36"/>
        <v>0</v>
      </c>
      <c r="BH193" s="149">
        <f t="shared" si="37"/>
        <v>0</v>
      </c>
      <c r="BI193" s="149">
        <f t="shared" si="38"/>
        <v>0</v>
      </c>
      <c r="BJ193" s="19" t="s">
        <v>83</v>
      </c>
      <c r="BK193" s="150">
        <f t="shared" si="39"/>
        <v>0</v>
      </c>
      <c r="BL193" s="19" t="s">
        <v>146</v>
      </c>
      <c r="BM193" s="19" t="s">
        <v>303</v>
      </c>
    </row>
    <row r="194" spans="2:65" s="1" customFormat="1" ht="38.25" customHeight="1">
      <c r="B194" s="141"/>
      <c r="C194" s="151" t="s">
        <v>304</v>
      </c>
      <c r="D194" s="203" t="s">
        <v>393</v>
      </c>
      <c r="E194" s="204"/>
      <c r="F194" s="204"/>
      <c r="G194" s="204"/>
      <c r="H194" s="204"/>
      <c r="I194" s="205"/>
      <c r="J194" s="152" t="s">
        <v>159</v>
      </c>
      <c r="K194" s="153">
        <v>50</v>
      </c>
      <c r="L194" s="212">
        <v>0</v>
      </c>
      <c r="M194" s="212"/>
      <c r="N194" s="212">
        <f t="shared" si="30"/>
        <v>0</v>
      </c>
      <c r="O194" s="209"/>
      <c r="P194" s="209"/>
      <c r="Q194" s="209"/>
      <c r="R194" s="145"/>
      <c r="T194" s="146" t="s">
        <v>5</v>
      </c>
      <c r="U194" s="41" t="s">
        <v>39</v>
      </c>
      <c r="V194" s="147">
        <v>0</v>
      </c>
      <c r="W194" s="147">
        <f t="shared" si="31"/>
        <v>0</v>
      </c>
      <c r="X194" s="147">
        <v>1.06E-2</v>
      </c>
      <c r="Y194" s="147">
        <f t="shared" si="32"/>
        <v>0.53</v>
      </c>
      <c r="Z194" s="147">
        <v>0</v>
      </c>
      <c r="AA194" s="148">
        <f t="shared" si="33"/>
        <v>0</v>
      </c>
      <c r="AR194" s="19" t="s">
        <v>150</v>
      </c>
      <c r="AT194" s="19" t="s">
        <v>149</v>
      </c>
      <c r="AU194" s="19" t="s">
        <v>83</v>
      </c>
      <c r="AY194" s="19" t="s">
        <v>130</v>
      </c>
      <c r="BE194" s="149">
        <f t="shared" si="34"/>
        <v>0</v>
      </c>
      <c r="BF194" s="149">
        <f t="shared" si="35"/>
        <v>0</v>
      </c>
      <c r="BG194" s="149">
        <f t="shared" si="36"/>
        <v>0</v>
      </c>
      <c r="BH194" s="149">
        <f t="shared" si="37"/>
        <v>0</v>
      </c>
      <c r="BI194" s="149">
        <f t="shared" si="38"/>
        <v>0</v>
      </c>
      <c r="BJ194" s="19" t="s">
        <v>83</v>
      </c>
      <c r="BK194" s="150">
        <f t="shared" si="39"/>
        <v>0</v>
      </c>
      <c r="BL194" s="19" t="s">
        <v>146</v>
      </c>
      <c r="BM194" s="19" t="s">
        <v>305</v>
      </c>
    </row>
    <row r="195" spans="2:65" s="1" customFormat="1" ht="25.5" customHeight="1">
      <c r="B195" s="141"/>
      <c r="C195" s="142" t="s">
        <v>306</v>
      </c>
      <c r="D195" s="200" t="s">
        <v>307</v>
      </c>
      <c r="E195" s="201"/>
      <c r="F195" s="201"/>
      <c r="G195" s="201"/>
      <c r="H195" s="201"/>
      <c r="I195" s="202"/>
      <c r="J195" s="143" t="s">
        <v>308</v>
      </c>
      <c r="K195" s="144">
        <v>27.1</v>
      </c>
      <c r="L195" s="209">
        <v>0</v>
      </c>
      <c r="M195" s="209"/>
      <c r="N195" s="209">
        <f t="shared" si="30"/>
        <v>0</v>
      </c>
      <c r="O195" s="209"/>
      <c r="P195" s="209"/>
      <c r="Q195" s="209"/>
      <c r="R195" s="145"/>
      <c r="T195" s="146" t="s">
        <v>5</v>
      </c>
      <c r="U195" s="41" t="s">
        <v>39</v>
      </c>
      <c r="V195" s="147">
        <v>0.13600000000000001</v>
      </c>
      <c r="W195" s="147">
        <f t="shared" si="31"/>
        <v>3.6856000000000004</v>
      </c>
      <c r="X195" s="147">
        <v>0</v>
      </c>
      <c r="Y195" s="147">
        <f t="shared" si="32"/>
        <v>0</v>
      </c>
      <c r="Z195" s="147">
        <v>0</v>
      </c>
      <c r="AA195" s="148">
        <f t="shared" si="33"/>
        <v>0</v>
      </c>
      <c r="AR195" s="19" t="s">
        <v>146</v>
      </c>
      <c r="AT195" s="19" t="s">
        <v>131</v>
      </c>
      <c r="AU195" s="19" t="s">
        <v>83</v>
      </c>
      <c r="AY195" s="19" t="s">
        <v>130</v>
      </c>
      <c r="BE195" s="149">
        <f t="shared" si="34"/>
        <v>0</v>
      </c>
      <c r="BF195" s="149">
        <f t="shared" si="35"/>
        <v>0</v>
      </c>
      <c r="BG195" s="149">
        <f t="shared" si="36"/>
        <v>0</v>
      </c>
      <c r="BH195" s="149">
        <f t="shared" si="37"/>
        <v>0</v>
      </c>
      <c r="BI195" s="149">
        <f t="shared" si="38"/>
        <v>0</v>
      </c>
      <c r="BJ195" s="19" t="s">
        <v>83</v>
      </c>
      <c r="BK195" s="150">
        <f t="shared" si="39"/>
        <v>0</v>
      </c>
      <c r="BL195" s="19" t="s">
        <v>146</v>
      </c>
      <c r="BM195" s="19" t="s">
        <v>309</v>
      </c>
    </row>
    <row r="196" spans="2:65" s="1" customFormat="1" ht="25.5" customHeight="1">
      <c r="B196" s="141"/>
      <c r="C196" s="142" t="s">
        <v>310</v>
      </c>
      <c r="D196" s="200" t="s">
        <v>311</v>
      </c>
      <c r="E196" s="201"/>
      <c r="F196" s="201"/>
      <c r="G196" s="201"/>
      <c r="H196" s="201"/>
      <c r="I196" s="202"/>
      <c r="J196" s="143" t="s">
        <v>308</v>
      </c>
      <c r="K196" s="144">
        <v>52.6</v>
      </c>
      <c r="L196" s="209">
        <v>0</v>
      </c>
      <c r="M196" s="209"/>
      <c r="N196" s="209">
        <f t="shared" si="30"/>
        <v>0</v>
      </c>
      <c r="O196" s="209"/>
      <c r="P196" s="209"/>
      <c r="Q196" s="209"/>
      <c r="R196" s="145"/>
      <c r="T196" s="146" t="s">
        <v>5</v>
      </c>
      <c r="U196" s="41" t="s">
        <v>39</v>
      </c>
      <c r="V196" s="147">
        <v>0.127</v>
      </c>
      <c r="W196" s="147">
        <f t="shared" si="31"/>
        <v>6.6802000000000001</v>
      </c>
      <c r="X196" s="147">
        <v>0</v>
      </c>
      <c r="Y196" s="147">
        <f t="shared" si="32"/>
        <v>0</v>
      </c>
      <c r="Z196" s="147">
        <v>0</v>
      </c>
      <c r="AA196" s="148">
        <f t="shared" si="33"/>
        <v>0</v>
      </c>
      <c r="AR196" s="19" t="s">
        <v>146</v>
      </c>
      <c r="AT196" s="19" t="s">
        <v>131</v>
      </c>
      <c r="AU196" s="19" t="s">
        <v>83</v>
      </c>
      <c r="AY196" s="19" t="s">
        <v>130</v>
      </c>
      <c r="BE196" s="149">
        <f t="shared" si="34"/>
        <v>0</v>
      </c>
      <c r="BF196" s="149">
        <f t="shared" si="35"/>
        <v>0</v>
      </c>
      <c r="BG196" s="149">
        <f t="shared" si="36"/>
        <v>0</v>
      </c>
      <c r="BH196" s="149">
        <f t="shared" si="37"/>
        <v>0</v>
      </c>
      <c r="BI196" s="149">
        <f t="shared" si="38"/>
        <v>0</v>
      </c>
      <c r="BJ196" s="19" t="s">
        <v>83</v>
      </c>
      <c r="BK196" s="150">
        <f t="shared" si="39"/>
        <v>0</v>
      </c>
      <c r="BL196" s="19" t="s">
        <v>146</v>
      </c>
      <c r="BM196" s="19" t="s">
        <v>312</v>
      </c>
    </row>
    <row r="197" spans="2:65" s="1" customFormat="1" ht="25.5" customHeight="1">
      <c r="B197" s="141"/>
      <c r="C197" s="142" t="s">
        <v>313</v>
      </c>
      <c r="D197" s="200" t="s">
        <v>314</v>
      </c>
      <c r="E197" s="201"/>
      <c r="F197" s="201"/>
      <c r="G197" s="201"/>
      <c r="H197" s="201"/>
      <c r="I197" s="202"/>
      <c r="J197" s="143" t="s">
        <v>308</v>
      </c>
      <c r="K197" s="144">
        <v>25.5</v>
      </c>
      <c r="L197" s="209">
        <v>0</v>
      </c>
      <c r="M197" s="209"/>
      <c r="N197" s="209">
        <f t="shared" si="30"/>
        <v>0</v>
      </c>
      <c r="O197" s="209"/>
      <c r="P197" s="209"/>
      <c r="Q197" s="209"/>
      <c r="R197" s="145"/>
      <c r="T197" s="146" t="s">
        <v>5</v>
      </c>
      <c r="U197" s="41" t="s">
        <v>39</v>
      </c>
      <c r="V197" s="147">
        <v>0.1386</v>
      </c>
      <c r="W197" s="147">
        <f t="shared" si="31"/>
        <v>3.5343</v>
      </c>
      <c r="X197" s="147">
        <v>1E-3</v>
      </c>
      <c r="Y197" s="147">
        <f t="shared" si="32"/>
        <v>2.5500000000000002E-2</v>
      </c>
      <c r="Z197" s="147">
        <v>0</v>
      </c>
      <c r="AA197" s="148">
        <f t="shared" si="33"/>
        <v>0</v>
      </c>
      <c r="AR197" s="19" t="s">
        <v>146</v>
      </c>
      <c r="AT197" s="19" t="s">
        <v>131</v>
      </c>
      <c r="AU197" s="19" t="s">
        <v>83</v>
      </c>
      <c r="AY197" s="19" t="s">
        <v>130</v>
      </c>
      <c r="BE197" s="149">
        <f t="shared" si="34"/>
        <v>0</v>
      </c>
      <c r="BF197" s="149">
        <f t="shared" si="35"/>
        <v>0</v>
      </c>
      <c r="BG197" s="149">
        <f t="shared" si="36"/>
        <v>0</v>
      </c>
      <c r="BH197" s="149">
        <f t="shared" si="37"/>
        <v>0</v>
      </c>
      <c r="BI197" s="149">
        <f t="shared" si="38"/>
        <v>0</v>
      </c>
      <c r="BJ197" s="19" t="s">
        <v>83</v>
      </c>
      <c r="BK197" s="150">
        <f t="shared" si="39"/>
        <v>0</v>
      </c>
      <c r="BL197" s="19" t="s">
        <v>146</v>
      </c>
      <c r="BM197" s="19" t="s">
        <v>315</v>
      </c>
    </row>
    <row r="198" spans="2:65" s="1" customFormat="1" ht="38.25" customHeight="1">
      <c r="B198" s="141"/>
      <c r="C198" s="142" t="s">
        <v>316</v>
      </c>
      <c r="D198" s="206" t="s">
        <v>370</v>
      </c>
      <c r="E198" s="207"/>
      <c r="F198" s="207"/>
      <c r="G198" s="207"/>
      <c r="H198" s="207"/>
      <c r="I198" s="208"/>
      <c r="J198" s="143" t="s">
        <v>170</v>
      </c>
      <c r="K198" s="144">
        <v>1</v>
      </c>
      <c r="L198" s="209">
        <v>0</v>
      </c>
      <c r="M198" s="209"/>
      <c r="N198" s="209">
        <f t="shared" si="30"/>
        <v>0</v>
      </c>
      <c r="O198" s="209"/>
      <c r="P198" s="209"/>
      <c r="Q198" s="209"/>
      <c r="R198" s="145"/>
      <c r="T198" s="146" t="s">
        <v>5</v>
      </c>
      <c r="U198" s="41" t="s">
        <v>39</v>
      </c>
      <c r="V198" s="147">
        <v>0.76700000000000002</v>
      </c>
      <c r="W198" s="147">
        <f t="shared" si="31"/>
        <v>0.76700000000000002</v>
      </c>
      <c r="X198" s="147">
        <v>0</v>
      </c>
      <c r="Y198" s="147">
        <f t="shared" si="32"/>
        <v>0</v>
      </c>
      <c r="Z198" s="147">
        <v>0</v>
      </c>
      <c r="AA198" s="148">
        <f t="shared" si="33"/>
        <v>0</v>
      </c>
      <c r="AR198" s="19" t="s">
        <v>146</v>
      </c>
      <c r="AT198" s="19" t="s">
        <v>131</v>
      </c>
      <c r="AU198" s="19" t="s">
        <v>83</v>
      </c>
      <c r="AY198" s="19" t="s">
        <v>130</v>
      </c>
      <c r="BE198" s="149">
        <f t="shared" si="34"/>
        <v>0</v>
      </c>
      <c r="BF198" s="149">
        <f t="shared" si="35"/>
        <v>0</v>
      </c>
      <c r="BG198" s="149">
        <f t="shared" si="36"/>
        <v>0</v>
      </c>
      <c r="BH198" s="149">
        <f t="shared" si="37"/>
        <v>0</v>
      </c>
      <c r="BI198" s="149">
        <f t="shared" si="38"/>
        <v>0</v>
      </c>
      <c r="BJ198" s="19" t="s">
        <v>83</v>
      </c>
      <c r="BK198" s="150">
        <f t="shared" si="39"/>
        <v>0</v>
      </c>
      <c r="BL198" s="19" t="s">
        <v>146</v>
      </c>
      <c r="BM198" s="19" t="s">
        <v>317</v>
      </c>
    </row>
    <row r="199" spans="2:65" s="1" customFormat="1" ht="38.25" customHeight="1">
      <c r="B199" s="141"/>
      <c r="C199" s="151" t="s">
        <v>318</v>
      </c>
      <c r="D199" s="203" t="s">
        <v>394</v>
      </c>
      <c r="E199" s="204"/>
      <c r="F199" s="204"/>
      <c r="G199" s="204"/>
      <c r="H199" s="204"/>
      <c r="I199" s="205"/>
      <c r="J199" s="152" t="s">
        <v>159</v>
      </c>
      <c r="K199" s="153">
        <v>1</v>
      </c>
      <c r="L199" s="212">
        <v>0</v>
      </c>
      <c r="M199" s="212"/>
      <c r="N199" s="212">
        <f t="shared" si="30"/>
        <v>0</v>
      </c>
      <c r="O199" s="209"/>
      <c r="P199" s="209"/>
      <c r="Q199" s="209"/>
      <c r="R199" s="145"/>
      <c r="T199" s="146" t="s">
        <v>5</v>
      </c>
      <c r="U199" s="41" t="s">
        <v>39</v>
      </c>
      <c r="V199" s="147">
        <v>0</v>
      </c>
      <c r="W199" s="147">
        <f t="shared" si="31"/>
        <v>0</v>
      </c>
      <c r="X199" s="147">
        <v>3.3999999999999998E-3</v>
      </c>
      <c r="Y199" s="147">
        <f t="shared" si="32"/>
        <v>3.3999999999999998E-3</v>
      </c>
      <c r="Z199" s="147">
        <v>0</v>
      </c>
      <c r="AA199" s="148">
        <f t="shared" si="33"/>
        <v>0</v>
      </c>
      <c r="AR199" s="19" t="s">
        <v>150</v>
      </c>
      <c r="AT199" s="19" t="s">
        <v>149</v>
      </c>
      <c r="AU199" s="19" t="s">
        <v>83</v>
      </c>
      <c r="AY199" s="19" t="s">
        <v>130</v>
      </c>
      <c r="BE199" s="149">
        <f t="shared" si="34"/>
        <v>0</v>
      </c>
      <c r="BF199" s="149">
        <f t="shared" si="35"/>
        <v>0</v>
      </c>
      <c r="BG199" s="149">
        <f t="shared" si="36"/>
        <v>0</v>
      </c>
      <c r="BH199" s="149">
        <f t="shared" si="37"/>
        <v>0</v>
      </c>
      <c r="BI199" s="149">
        <f t="shared" si="38"/>
        <v>0</v>
      </c>
      <c r="BJ199" s="19" t="s">
        <v>83</v>
      </c>
      <c r="BK199" s="150">
        <f t="shared" si="39"/>
        <v>0</v>
      </c>
      <c r="BL199" s="19" t="s">
        <v>146</v>
      </c>
      <c r="BM199" s="19" t="s">
        <v>319</v>
      </c>
    </row>
    <row r="200" spans="2:65" s="1" customFormat="1" ht="25.5" customHeight="1">
      <c r="B200" s="141"/>
      <c r="C200" s="142" t="s">
        <v>320</v>
      </c>
      <c r="D200" s="200" t="s">
        <v>321</v>
      </c>
      <c r="E200" s="201"/>
      <c r="F200" s="201"/>
      <c r="G200" s="201"/>
      <c r="H200" s="201"/>
      <c r="I200" s="202"/>
      <c r="J200" s="143" t="s">
        <v>166</v>
      </c>
      <c r="K200" s="144">
        <v>19.050999999999998</v>
      </c>
      <c r="L200" s="209">
        <v>0</v>
      </c>
      <c r="M200" s="209"/>
      <c r="N200" s="209">
        <f t="shared" si="30"/>
        <v>0</v>
      </c>
      <c r="O200" s="209"/>
      <c r="P200" s="209"/>
      <c r="Q200" s="209"/>
      <c r="R200" s="145"/>
      <c r="T200" s="146" t="s">
        <v>5</v>
      </c>
      <c r="U200" s="41" t="s">
        <v>39</v>
      </c>
      <c r="V200" s="147">
        <v>0</v>
      </c>
      <c r="W200" s="147">
        <f t="shared" si="31"/>
        <v>0</v>
      </c>
      <c r="X200" s="147">
        <v>0</v>
      </c>
      <c r="Y200" s="147">
        <f t="shared" si="32"/>
        <v>0</v>
      </c>
      <c r="Z200" s="147">
        <v>0</v>
      </c>
      <c r="AA200" s="148">
        <f t="shared" si="33"/>
        <v>0</v>
      </c>
      <c r="AR200" s="19" t="s">
        <v>146</v>
      </c>
      <c r="AT200" s="19" t="s">
        <v>131</v>
      </c>
      <c r="AU200" s="19" t="s">
        <v>83</v>
      </c>
      <c r="AY200" s="19" t="s">
        <v>130</v>
      </c>
      <c r="BE200" s="149">
        <f t="shared" si="34"/>
        <v>0</v>
      </c>
      <c r="BF200" s="149">
        <f t="shared" si="35"/>
        <v>0</v>
      </c>
      <c r="BG200" s="149">
        <f t="shared" si="36"/>
        <v>0</v>
      </c>
      <c r="BH200" s="149">
        <f t="shared" si="37"/>
        <v>0</v>
      </c>
      <c r="BI200" s="149">
        <f t="shared" si="38"/>
        <v>0</v>
      </c>
      <c r="BJ200" s="19" t="s">
        <v>83</v>
      </c>
      <c r="BK200" s="150">
        <f t="shared" si="39"/>
        <v>0</v>
      </c>
      <c r="BL200" s="19" t="s">
        <v>146</v>
      </c>
      <c r="BM200" s="19" t="s">
        <v>322</v>
      </c>
    </row>
    <row r="201" spans="2:65" s="10" customFormat="1" ht="29.85" customHeight="1">
      <c r="B201" s="130"/>
      <c r="C201" s="131"/>
      <c r="D201" s="140" t="s">
        <v>113</v>
      </c>
      <c r="E201" s="140"/>
      <c r="F201" s="140"/>
      <c r="G201" s="140"/>
      <c r="H201" s="140"/>
      <c r="I201" s="140"/>
      <c r="J201" s="140"/>
      <c r="K201" s="140"/>
      <c r="L201" s="140"/>
      <c r="M201" s="140"/>
      <c r="N201" s="213">
        <f>BK201</f>
        <v>0</v>
      </c>
      <c r="O201" s="214"/>
      <c r="P201" s="214"/>
      <c r="Q201" s="214"/>
      <c r="R201" s="133"/>
      <c r="T201" s="134"/>
      <c r="U201" s="131"/>
      <c r="V201" s="131"/>
      <c r="W201" s="135">
        <f>SUM(W202:W205)</f>
        <v>274.18567999999999</v>
      </c>
      <c r="X201" s="131"/>
      <c r="Y201" s="135">
        <f>SUM(Y202:Y205)</f>
        <v>0.58236999999999994</v>
      </c>
      <c r="Z201" s="131"/>
      <c r="AA201" s="136">
        <f>SUM(AA202:AA205)</f>
        <v>0</v>
      </c>
      <c r="AR201" s="137" t="s">
        <v>83</v>
      </c>
      <c r="AT201" s="138" t="s">
        <v>71</v>
      </c>
      <c r="AU201" s="138" t="s">
        <v>77</v>
      </c>
      <c r="AY201" s="137" t="s">
        <v>130</v>
      </c>
      <c r="BK201" s="139">
        <f>SUM(BK202:BK205)</f>
        <v>0</v>
      </c>
    </row>
    <row r="202" spans="2:65" s="1" customFormat="1" ht="38.25" customHeight="1">
      <c r="B202" s="141"/>
      <c r="C202" s="142" t="s">
        <v>323</v>
      </c>
      <c r="D202" s="200" t="s">
        <v>324</v>
      </c>
      <c r="E202" s="201"/>
      <c r="F202" s="201"/>
      <c r="G202" s="201"/>
      <c r="H202" s="201"/>
      <c r="I202" s="202"/>
      <c r="J202" s="143" t="s">
        <v>308</v>
      </c>
      <c r="K202" s="144">
        <v>306</v>
      </c>
      <c r="L202" s="209">
        <v>0</v>
      </c>
      <c r="M202" s="209"/>
      <c r="N202" s="209">
        <f>ROUND(L202*K202,3)</f>
        <v>0</v>
      </c>
      <c r="O202" s="209"/>
      <c r="P202" s="209"/>
      <c r="Q202" s="209"/>
      <c r="R202" s="145"/>
      <c r="T202" s="146" t="s">
        <v>5</v>
      </c>
      <c r="U202" s="41" t="s">
        <v>39</v>
      </c>
      <c r="V202" s="147">
        <v>0.38650000000000001</v>
      </c>
      <c r="W202" s="147">
        <f>V202*K202</f>
        <v>118.26900000000001</v>
      </c>
      <c r="X202" s="147">
        <v>8.9999999999999998E-4</v>
      </c>
      <c r="Y202" s="147">
        <f>X202*K202</f>
        <v>0.27539999999999998</v>
      </c>
      <c r="Z202" s="147">
        <v>0</v>
      </c>
      <c r="AA202" s="148">
        <f>Z202*K202</f>
        <v>0</v>
      </c>
      <c r="AR202" s="19" t="s">
        <v>146</v>
      </c>
      <c r="AT202" s="19" t="s">
        <v>131</v>
      </c>
      <c r="AU202" s="19" t="s">
        <v>83</v>
      </c>
      <c r="AY202" s="19" t="s">
        <v>130</v>
      </c>
      <c r="BE202" s="149">
        <f>IF(U202="základná",N202,0)</f>
        <v>0</v>
      </c>
      <c r="BF202" s="149">
        <f>IF(U202="znížená",N202,0)</f>
        <v>0</v>
      </c>
      <c r="BG202" s="149">
        <f>IF(U202="zákl. prenesená",N202,0)</f>
        <v>0</v>
      </c>
      <c r="BH202" s="149">
        <f>IF(U202="zníž. prenesená",N202,0)</f>
        <v>0</v>
      </c>
      <c r="BI202" s="149">
        <f>IF(U202="nulová",N202,0)</f>
        <v>0</v>
      </c>
      <c r="BJ202" s="19" t="s">
        <v>83</v>
      </c>
      <c r="BK202" s="150">
        <f>ROUND(L202*K202,3)</f>
        <v>0</v>
      </c>
      <c r="BL202" s="19" t="s">
        <v>146</v>
      </c>
      <c r="BM202" s="19" t="s">
        <v>325</v>
      </c>
    </row>
    <row r="203" spans="2:65" s="1" customFormat="1" ht="16.5" customHeight="1">
      <c r="B203" s="141"/>
      <c r="C203" s="142" t="s">
        <v>326</v>
      </c>
      <c r="D203" s="200" t="s">
        <v>327</v>
      </c>
      <c r="E203" s="201"/>
      <c r="F203" s="201"/>
      <c r="G203" s="201"/>
      <c r="H203" s="201"/>
      <c r="I203" s="202"/>
      <c r="J203" s="143" t="s">
        <v>308</v>
      </c>
      <c r="K203" s="144">
        <v>306</v>
      </c>
      <c r="L203" s="209">
        <v>0</v>
      </c>
      <c r="M203" s="209"/>
      <c r="N203" s="209">
        <f>ROUND(L203*K203,3)</f>
        <v>0</v>
      </c>
      <c r="O203" s="209"/>
      <c r="P203" s="209"/>
      <c r="Q203" s="209"/>
      <c r="R203" s="145"/>
      <c r="T203" s="146" t="s">
        <v>5</v>
      </c>
      <c r="U203" s="41" t="s">
        <v>39</v>
      </c>
      <c r="V203" s="147">
        <v>0.38650000000000001</v>
      </c>
      <c r="W203" s="147">
        <f>V203*K203</f>
        <v>118.26900000000001</v>
      </c>
      <c r="X203" s="147">
        <v>8.9999999999999998E-4</v>
      </c>
      <c r="Y203" s="147">
        <f>X203*K203</f>
        <v>0.27539999999999998</v>
      </c>
      <c r="Z203" s="147">
        <v>0</v>
      </c>
      <c r="AA203" s="148">
        <f>Z203*K203</f>
        <v>0</v>
      </c>
      <c r="AR203" s="19" t="s">
        <v>146</v>
      </c>
      <c r="AT203" s="19" t="s">
        <v>131</v>
      </c>
      <c r="AU203" s="19" t="s">
        <v>83</v>
      </c>
      <c r="AY203" s="19" t="s">
        <v>130</v>
      </c>
      <c r="BE203" s="149">
        <f>IF(U203="základná",N203,0)</f>
        <v>0</v>
      </c>
      <c r="BF203" s="149">
        <f>IF(U203="znížená",N203,0)</f>
        <v>0</v>
      </c>
      <c r="BG203" s="149">
        <f>IF(U203="zákl. prenesená",N203,0)</f>
        <v>0</v>
      </c>
      <c r="BH203" s="149">
        <f>IF(U203="zníž. prenesená",N203,0)</f>
        <v>0</v>
      </c>
      <c r="BI203" s="149">
        <f>IF(U203="nulová",N203,0)</f>
        <v>0</v>
      </c>
      <c r="BJ203" s="19" t="s">
        <v>83</v>
      </c>
      <c r="BK203" s="150">
        <f>ROUND(L203*K203,3)</f>
        <v>0</v>
      </c>
      <c r="BL203" s="19" t="s">
        <v>146</v>
      </c>
      <c r="BM203" s="19" t="s">
        <v>328</v>
      </c>
    </row>
    <row r="204" spans="2:65" s="1" customFormat="1" ht="38.25" customHeight="1">
      <c r="B204" s="141"/>
      <c r="C204" s="142" t="s">
        <v>329</v>
      </c>
      <c r="D204" s="200" t="s">
        <v>330</v>
      </c>
      <c r="E204" s="201"/>
      <c r="F204" s="201"/>
      <c r="G204" s="201"/>
      <c r="H204" s="201"/>
      <c r="I204" s="202"/>
      <c r="J204" s="143" t="s">
        <v>145</v>
      </c>
      <c r="K204" s="144">
        <v>280</v>
      </c>
      <c r="L204" s="209">
        <v>0</v>
      </c>
      <c r="M204" s="209"/>
      <c r="N204" s="209">
        <f>ROUND(L204*K204,3)</f>
        <v>0</v>
      </c>
      <c r="O204" s="209"/>
      <c r="P204" s="209"/>
      <c r="Q204" s="209"/>
      <c r="R204" s="145"/>
      <c r="T204" s="146" t="s">
        <v>5</v>
      </c>
      <c r="U204" s="41" t="s">
        <v>39</v>
      </c>
      <c r="V204" s="147">
        <v>8.2129999999999995E-2</v>
      </c>
      <c r="W204" s="147">
        <f>V204*K204</f>
        <v>22.996399999999998</v>
      </c>
      <c r="X204" s="147">
        <v>6.9999999999999994E-5</v>
      </c>
      <c r="Y204" s="147">
        <f>X204*K204</f>
        <v>1.9599999999999999E-2</v>
      </c>
      <c r="Z204" s="147">
        <v>0</v>
      </c>
      <c r="AA204" s="148">
        <f>Z204*K204</f>
        <v>0</v>
      </c>
      <c r="AR204" s="19" t="s">
        <v>146</v>
      </c>
      <c r="AT204" s="19" t="s">
        <v>131</v>
      </c>
      <c r="AU204" s="19" t="s">
        <v>83</v>
      </c>
      <c r="AY204" s="19" t="s">
        <v>130</v>
      </c>
      <c r="BE204" s="149">
        <f>IF(U204="základná",N204,0)</f>
        <v>0</v>
      </c>
      <c r="BF204" s="149">
        <f>IF(U204="znížená",N204,0)</f>
        <v>0</v>
      </c>
      <c r="BG204" s="149">
        <f>IF(U204="zákl. prenesená",N204,0)</f>
        <v>0</v>
      </c>
      <c r="BH204" s="149">
        <f>IF(U204="zníž. prenesená",N204,0)</f>
        <v>0</v>
      </c>
      <c r="BI204" s="149">
        <f>IF(U204="nulová",N204,0)</f>
        <v>0</v>
      </c>
      <c r="BJ204" s="19" t="s">
        <v>83</v>
      </c>
      <c r="BK204" s="150">
        <f>ROUND(L204*K204,3)</f>
        <v>0</v>
      </c>
      <c r="BL204" s="19" t="s">
        <v>146</v>
      </c>
      <c r="BM204" s="19" t="s">
        <v>331</v>
      </c>
    </row>
    <row r="205" spans="2:65" s="1" customFormat="1" ht="38.25" customHeight="1">
      <c r="B205" s="141"/>
      <c r="C205" s="142" t="s">
        <v>332</v>
      </c>
      <c r="D205" s="200" t="s">
        <v>333</v>
      </c>
      <c r="E205" s="201"/>
      <c r="F205" s="201"/>
      <c r="G205" s="201"/>
      <c r="H205" s="201"/>
      <c r="I205" s="202"/>
      <c r="J205" s="143" t="s">
        <v>145</v>
      </c>
      <c r="K205" s="144">
        <v>133</v>
      </c>
      <c r="L205" s="209">
        <v>0</v>
      </c>
      <c r="M205" s="209"/>
      <c r="N205" s="209">
        <f>ROUND(L205*K205,3)</f>
        <v>0</v>
      </c>
      <c r="O205" s="209"/>
      <c r="P205" s="209"/>
      <c r="Q205" s="209"/>
      <c r="R205" s="145"/>
      <c r="T205" s="146" t="s">
        <v>5</v>
      </c>
      <c r="U205" s="41" t="s">
        <v>39</v>
      </c>
      <c r="V205" s="147">
        <v>0.11015999999999999</v>
      </c>
      <c r="W205" s="147">
        <f>V205*K205</f>
        <v>14.65128</v>
      </c>
      <c r="X205" s="147">
        <v>9.0000000000000006E-5</v>
      </c>
      <c r="Y205" s="147">
        <f>X205*K205</f>
        <v>1.1970000000000001E-2</v>
      </c>
      <c r="Z205" s="147">
        <v>0</v>
      </c>
      <c r="AA205" s="148">
        <f>Z205*K205</f>
        <v>0</v>
      </c>
      <c r="AR205" s="19" t="s">
        <v>146</v>
      </c>
      <c r="AT205" s="19" t="s">
        <v>131</v>
      </c>
      <c r="AU205" s="19" t="s">
        <v>83</v>
      </c>
      <c r="AY205" s="19" t="s">
        <v>130</v>
      </c>
      <c r="BE205" s="149">
        <f>IF(U205="základná",N205,0)</f>
        <v>0</v>
      </c>
      <c r="BF205" s="149">
        <f>IF(U205="znížená",N205,0)</f>
        <v>0</v>
      </c>
      <c r="BG205" s="149">
        <f>IF(U205="zákl. prenesená",N205,0)</f>
        <v>0</v>
      </c>
      <c r="BH205" s="149">
        <f>IF(U205="zníž. prenesená",N205,0)</f>
        <v>0</v>
      </c>
      <c r="BI205" s="149">
        <f>IF(U205="nulová",N205,0)</f>
        <v>0</v>
      </c>
      <c r="BJ205" s="19" t="s">
        <v>83</v>
      </c>
      <c r="BK205" s="150">
        <f>ROUND(L205*K205,3)</f>
        <v>0</v>
      </c>
      <c r="BL205" s="19" t="s">
        <v>146</v>
      </c>
      <c r="BM205" s="19" t="s">
        <v>334</v>
      </c>
    </row>
    <row r="206" spans="2:65" s="10" customFormat="1" ht="29.85" customHeight="1">
      <c r="B206" s="130"/>
      <c r="C206" s="131"/>
      <c r="D206" s="140" t="s">
        <v>114</v>
      </c>
      <c r="E206" s="140"/>
      <c r="F206" s="140"/>
      <c r="G206" s="140"/>
      <c r="H206" s="140"/>
      <c r="I206" s="140"/>
      <c r="J206" s="140"/>
      <c r="K206" s="140"/>
      <c r="L206" s="140"/>
      <c r="M206" s="140"/>
      <c r="N206" s="213">
        <f>BK206</f>
        <v>0</v>
      </c>
      <c r="O206" s="214"/>
      <c r="P206" s="214"/>
      <c r="Q206" s="214"/>
      <c r="R206" s="133"/>
      <c r="T206" s="134"/>
      <c r="U206" s="131"/>
      <c r="V206" s="131"/>
      <c r="W206" s="135">
        <f>SUM(W207:W211)</f>
        <v>13.343679999999999</v>
      </c>
      <c r="X206" s="131"/>
      <c r="Y206" s="135">
        <f>SUM(Y207:Y211)</f>
        <v>6.8599999999999998E-3</v>
      </c>
      <c r="Z206" s="131"/>
      <c r="AA206" s="136">
        <f>SUM(AA207:AA211)</f>
        <v>0.91168000000000005</v>
      </c>
      <c r="AR206" s="137" t="s">
        <v>83</v>
      </c>
      <c r="AT206" s="138" t="s">
        <v>71</v>
      </c>
      <c r="AU206" s="138" t="s">
        <v>77</v>
      </c>
      <c r="AY206" s="137" t="s">
        <v>130</v>
      </c>
      <c r="BK206" s="139">
        <f>SUM(BK207:BK211)</f>
        <v>0</v>
      </c>
    </row>
    <row r="207" spans="2:65" s="1" customFormat="1" ht="25.5" customHeight="1">
      <c r="B207" s="141"/>
      <c r="C207" s="142" t="s">
        <v>335</v>
      </c>
      <c r="D207" s="200" t="s">
        <v>336</v>
      </c>
      <c r="E207" s="201"/>
      <c r="F207" s="201"/>
      <c r="G207" s="201"/>
      <c r="H207" s="201"/>
      <c r="I207" s="202"/>
      <c r="J207" s="143" t="s">
        <v>145</v>
      </c>
      <c r="K207" s="144">
        <v>18</v>
      </c>
      <c r="L207" s="209">
        <v>0</v>
      </c>
      <c r="M207" s="209"/>
      <c r="N207" s="209">
        <f>ROUND(L207*K207,3)</f>
        <v>0</v>
      </c>
      <c r="O207" s="209"/>
      <c r="P207" s="209"/>
      <c r="Q207" s="209"/>
      <c r="R207" s="145"/>
      <c r="T207" s="146" t="s">
        <v>5</v>
      </c>
      <c r="U207" s="41" t="s">
        <v>39</v>
      </c>
      <c r="V207" s="147">
        <v>5.0040000000000001E-2</v>
      </c>
      <c r="W207" s="147">
        <f>V207*K207</f>
        <v>0.90071999999999997</v>
      </c>
      <c r="X207" s="147">
        <v>2.0000000000000002E-5</v>
      </c>
      <c r="Y207" s="147">
        <f>X207*K207</f>
        <v>3.6000000000000002E-4</v>
      </c>
      <c r="Z207" s="147">
        <v>3.2000000000000002E-3</v>
      </c>
      <c r="AA207" s="148">
        <f>Z207*K207</f>
        <v>5.7600000000000005E-2</v>
      </c>
      <c r="AR207" s="19" t="s">
        <v>146</v>
      </c>
      <c r="AT207" s="19" t="s">
        <v>131</v>
      </c>
      <c r="AU207" s="19" t="s">
        <v>83</v>
      </c>
      <c r="AY207" s="19" t="s">
        <v>130</v>
      </c>
      <c r="BE207" s="149">
        <f>IF(U207="základná",N207,0)</f>
        <v>0</v>
      </c>
      <c r="BF207" s="149">
        <f>IF(U207="znížená",N207,0)</f>
        <v>0</v>
      </c>
      <c r="BG207" s="149">
        <f>IF(U207="zákl. prenesená",N207,0)</f>
        <v>0</v>
      </c>
      <c r="BH207" s="149">
        <f>IF(U207="zníž. prenesená",N207,0)</f>
        <v>0</v>
      </c>
      <c r="BI207" s="149">
        <f>IF(U207="nulová",N207,0)</f>
        <v>0</v>
      </c>
      <c r="BJ207" s="19" t="s">
        <v>83</v>
      </c>
      <c r="BK207" s="150">
        <f>ROUND(L207*K207,3)</f>
        <v>0</v>
      </c>
      <c r="BL207" s="19" t="s">
        <v>146</v>
      </c>
      <c r="BM207" s="19" t="s">
        <v>337</v>
      </c>
    </row>
    <row r="208" spans="2:65" s="1" customFormat="1" ht="38.25" customHeight="1">
      <c r="B208" s="141"/>
      <c r="C208" s="142" t="s">
        <v>338</v>
      </c>
      <c r="D208" s="200" t="s">
        <v>339</v>
      </c>
      <c r="E208" s="201"/>
      <c r="F208" s="201"/>
      <c r="G208" s="201"/>
      <c r="H208" s="201"/>
      <c r="I208" s="202"/>
      <c r="J208" s="143" t="s">
        <v>159</v>
      </c>
      <c r="K208" s="144">
        <v>12</v>
      </c>
      <c r="L208" s="209">
        <v>0</v>
      </c>
      <c r="M208" s="209"/>
      <c r="N208" s="209">
        <f>ROUND(L208*K208,3)</f>
        <v>0</v>
      </c>
      <c r="O208" s="209"/>
      <c r="P208" s="209"/>
      <c r="Q208" s="209"/>
      <c r="R208" s="145"/>
      <c r="T208" s="146" t="s">
        <v>5</v>
      </c>
      <c r="U208" s="41" t="s">
        <v>39</v>
      </c>
      <c r="V208" s="147">
        <v>9.0399999999999994E-3</v>
      </c>
      <c r="W208" s="147">
        <f>V208*K208</f>
        <v>0.10847999999999999</v>
      </c>
      <c r="X208" s="147">
        <v>3.0000000000000001E-5</v>
      </c>
      <c r="Y208" s="147">
        <f>X208*K208</f>
        <v>3.6000000000000002E-4</v>
      </c>
      <c r="Z208" s="147">
        <v>2.15E-3</v>
      </c>
      <c r="AA208" s="148">
        <f>Z208*K208</f>
        <v>2.58E-2</v>
      </c>
      <c r="AR208" s="19" t="s">
        <v>146</v>
      </c>
      <c r="AT208" s="19" t="s">
        <v>131</v>
      </c>
      <c r="AU208" s="19" t="s">
        <v>83</v>
      </c>
      <c r="AY208" s="19" t="s">
        <v>130</v>
      </c>
      <c r="BE208" s="149">
        <f>IF(U208="základná",N208,0)</f>
        <v>0</v>
      </c>
      <c r="BF208" s="149">
        <f>IF(U208="znížená",N208,0)</f>
        <v>0</v>
      </c>
      <c r="BG208" s="149">
        <f>IF(U208="zákl. prenesená",N208,0)</f>
        <v>0</v>
      </c>
      <c r="BH208" s="149">
        <f>IF(U208="zníž. prenesená",N208,0)</f>
        <v>0</v>
      </c>
      <c r="BI208" s="149">
        <f>IF(U208="nulová",N208,0)</f>
        <v>0</v>
      </c>
      <c r="BJ208" s="19" t="s">
        <v>83</v>
      </c>
      <c r="BK208" s="150">
        <f>ROUND(L208*K208,3)</f>
        <v>0</v>
      </c>
      <c r="BL208" s="19" t="s">
        <v>146</v>
      </c>
      <c r="BM208" s="19" t="s">
        <v>340</v>
      </c>
    </row>
    <row r="209" spans="2:65" s="1" customFormat="1" ht="25.5" customHeight="1">
      <c r="B209" s="141"/>
      <c r="C209" s="142" t="s">
        <v>341</v>
      </c>
      <c r="D209" s="200" t="s">
        <v>342</v>
      </c>
      <c r="E209" s="201"/>
      <c r="F209" s="201"/>
      <c r="G209" s="201"/>
      <c r="H209" s="201"/>
      <c r="I209" s="202"/>
      <c r="J209" s="143" t="s">
        <v>308</v>
      </c>
      <c r="K209" s="144">
        <v>30.6</v>
      </c>
      <c r="L209" s="209">
        <v>0</v>
      </c>
      <c r="M209" s="209"/>
      <c r="N209" s="209">
        <f>ROUND(L209*K209,3)</f>
        <v>0</v>
      </c>
      <c r="O209" s="209"/>
      <c r="P209" s="209"/>
      <c r="Q209" s="209"/>
      <c r="R209" s="145"/>
      <c r="T209" s="146" t="s">
        <v>5</v>
      </c>
      <c r="U209" s="41" t="s">
        <v>39</v>
      </c>
      <c r="V209" s="147">
        <v>7.6999999999999999E-2</v>
      </c>
      <c r="W209" s="147">
        <f>V209*K209</f>
        <v>2.3562000000000003</v>
      </c>
      <c r="X209" s="147">
        <v>0</v>
      </c>
      <c r="Y209" s="147">
        <f>X209*K209</f>
        <v>0</v>
      </c>
      <c r="Z209" s="147">
        <v>2.3800000000000002E-2</v>
      </c>
      <c r="AA209" s="148">
        <f>Z209*K209</f>
        <v>0.72828000000000004</v>
      </c>
      <c r="AR209" s="19" t="s">
        <v>146</v>
      </c>
      <c r="AT209" s="19" t="s">
        <v>131</v>
      </c>
      <c r="AU209" s="19" t="s">
        <v>83</v>
      </c>
      <c r="AY209" s="19" t="s">
        <v>130</v>
      </c>
      <c r="BE209" s="149">
        <f>IF(U209="základná",N209,0)</f>
        <v>0</v>
      </c>
      <c r="BF209" s="149">
        <f>IF(U209="znížená",N209,0)</f>
        <v>0</v>
      </c>
      <c r="BG209" s="149">
        <f>IF(U209="zákl. prenesená",N209,0)</f>
        <v>0</v>
      </c>
      <c r="BH209" s="149">
        <f>IF(U209="zníž. prenesená",N209,0)</f>
        <v>0</v>
      </c>
      <c r="BI209" s="149">
        <f>IF(U209="nulová",N209,0)</f>
        <v>0</v>
      </c>
      <c r="BJ209" s="19" t="s">
        <v>83</v>
      </c>
      <c r="BK209" s="150">
        <f>ROUND(L209*K209,3)</f>
        <v>0</v>
      </c>
      <c r="BL209" s="19" t="s">
        <v>146</v>
      </c>
      <c r="BM209" s="19" t="s">
        <v>343</v>
      </c>
    </row>
    <row r="210" spans="2:65" s="1" customFormat="1" ht="38.25" customHeight="1">
      <c r="B210" s="141"/>
      <c r="C210" s="142" t="s">
        <v>344</v>
      </c>
      <c r="D210" s="200" t="s">
        <v>345</v>
      </c>
      <c r="E210" s="201"/>
      <c r="F210" s="201"/>
      <c r="G210" s="201"/>
      <c r="H210" s="201"/>
      <c r="I210" s="202"/>
      <c r="J210" s="143" t="s">
        <v>159</v>
      </c>
      <c r="K210" s="144">
        <v>14</v>
      </c>
      <c r="L210" s="209">
        <v>0</v>
      </c>
      <c r="M210" s="209"/>
      <c r="N210" s="209">
        <f>ROUND(L210*K210,3)</f>
        <v>0</v>
      </c>
      <c r="O210" s="209"/>
      <c r="P210" s="209"/>
      <c r="Q210" s="209"/>
      <c r="R210" s="145"/>
      <c r="T210" s="146" t="s">
        <v>5</v>
      </c>
      <c r="U210" s="41" t="s">
        <v>39</v>
      </c>
      <c r="V210" s="147">
        <v>2.7019999999999999E-2</v>
      </c>
      <c r="W210" s="147">
        <f>V210*K210</f>
        <v>0.37828000000000001</v>
      </c>
      <c r="X210" s="147">
        <v>1.0000000000000001E-5</v>
      </c>
      <c r="Y210" s="147">
        <f>X210*K210</f>
        <v>1.4000000000000001E-4</v>
      </c>
      <c r="Z210" s="147">
        <v>0</v>
      </c>
      <c r="AA210" s="148">
        <f>Z210*K210</f>
        <v>0</v>
      </c>
      <c r="AR210" s="19" t="s">
        <v>146</v>
      </c>
      <c r="AT210" s="19" t="s">
        <v>131</v>
      </c>
      <c r="AU210" s="19" t="s">
        <v>83</v>
      </c>
      <c r="AY210" s="19" t="s">
        <v>130</v>
      </c>
      <c r="BE210" s="149">
        <f>IF(U210="základná",N210,0)</f>
        <v>0</v>
      </c>
      <c r="BF210" s="149">
        <f>IF(U210="znížená",N210,0)</f>
        <v>0</v>
      </c>
      <c r="BG210" s="149">
        <f>IF(U210="zákl. prenesená",N210,0)</f>
        <v>0</v>
      </c>
      <c r="BH210" s="149">
        <f>IF(U210="zníž. prenesená",N210,0)</f>
        <v>0</v>
      </c>
      <c r="BI210" s="149">
        <f>IF(U210="nulová",N210,0)</f>
        <v>0</v>
      </c>
      <c r="BJ210" s="19" t="s">
        <v>83</v>
      </c>
      <c r="BK210" s="150">
        <f>ROUND(L210*K210,3)</f>
        <v>0</v>
      </c>
      <c r="BL210" s="19" t="s">
        <v>146</v>
      </c>
      <c r="BM210" s="19" t="s">
        <v>346</v>
      </c>
    </row>
    <row r="211" spans="2:65" s="1" customFormat="1" ht="38.25" customHeight="1">
      <c r="B211" s="141"/>
      <c r="C211" s="142" t="s">
        <v>347</v>
      </c>
      <c r="D211" s="200" t="s">
        <v>348</v>
      </c>
      <c r="E211" s="201"/>
      <c r="F211" s="201"/>
      <c r="G211" s="201"/>
      <c r="H211" s="201"/>
      <c r="I211" s="202"/>
      <c r="J211" s="143" t="s">
        <v>349</v>
      </c>
      <c r="K211" s="144">
        <v>100</v>
      </c>
      <c r="L211" s="209">
        <v>0</v>
      </c>
      <c r="M211" s="209"/>
      <c r="N211" s="209">
        <f>ROUND(L211*K211,3)</f>
        <v>0</v>
      </c>
      <c r="O211" s="209"/>
      <c r="P211" s="209"/>
      <c r="Q211" s="209"/>
      <c r="R211" s="145"/>
      <c r="T211" s="146" t="s">
        <v>5</v>
      </c>
      <c r="U211" s="41" t="s">
        <v>39</v>
      </c>
      <c r="V211" s="147">
        <v>9.6000000000000002E-2</v>
      </c>
      <c r="W211" s="147">
        <f>V211*K211</f>
        <v>9.6</v>
      </c>
      <c r="X211" s="147">
        <v>6.0000000000000002E-5</v>
      </c>
      <c r="Y211" s="147">
        <f>X211*K211</f>
        <v>6.0000000000000001E-3</v>
      </c>
      <c r="Z211" s="147">
        <v>1E-3</v>
      </c>
      <c r="AA211" s="148">
        <f>Z211*K211</f>
        <v>0.1</v>
      </c>
      <c r="AR211" s="19" t="s">
        <v>146</v>
      </c>
      <c r="AT211" s="19" t="s">
        <v>131</v>
      </c>
      <c r="AU211" s="19" t="s">
        <v>83</v>
      </c>
      <c r="AY211" s="19" t="s">
        <v>130</v>
      </c>
      <c r="BE211" s="149">
        <f>IF(U211="základná",N211,0)</f>
        <v>0</v>
      </c>
      <c r="BF211" s="149">
        <f>IF(U211="znížená",N211,0)</f>
        <v>0</v>
      </c>
      <c r="BG211" s="149">
        <f>IF(U211="zákl. prenesená",N211,0)</f>
        <v>0</v>
      </c>
      <c r="BH211" s="149">
        <f>IF(U211="zníž. prenesená",N211,0)</f>
        <v>0</v>
      </c>
      <c r="BI211" s="149">
        <f>IF(U211="nulová",N211,0)</f>
        <v>0</v>
      </c>
      <c r="BJ211" s="19" t="s">
        <v>83</v>
      </c>
      <c r="BK211" s="150">
        <f>ROUND(L211*K211,3)</f>
        <v>0</v>
      </c>
      <c r="BL211" s="19" t="s">
        <v>146</v>
      </c>
      <c r="BM211" s="19" t="s">
        <v>350</v>
      </c>
    </row>
    <row r="212" spans="2:65" s="10" customFormat="1" ht="37.35" customHeight="1">
      <c r="B212" s="130"/>
      <c r="C212" s="131"/>
      <c r="D212" s="132" t="s">
        <v>115</v>
      </c>
      <c r="E212" s="132"/>
      <c r="F212" s="132"/>
      <c r="G212" s="132"/>
      <c r="H212" s="132"/>
      <c r="I212" s="132"/>
      <c r="J212" s="132"/>
      <c r="K212" s="132"/>
      <c r="L212" s="132"/>
      <c r="M212" s="132"/>
      <c r="N212" s="210">
        <f>BK212</f>
        <v>0</v>
      </c>
      <c r="O212" s="211"/>
      <c r="P212" s="211"/>
      <c r="Q212" s="211"/>
      <c r="R212" s="133"/>
      <c r="T212" s="134"/>
      <c r="U212" s="131"/>
      <c r="V212" s="131"/>
      <c r="W212" s="135">
        <f>SUM(W213:W217)</f>
        <v>0</v>
      </c>
      <c r="X212" s="131"/>
      <c r="Y212" s="135">
        <f>SUM(Y213:Y217)</f>
        <v>0</v>
      </c>
      <c r="Z212" s="131"/>
      <c r="AA212" s="136">
        <f>SUM(AA213:AA217)</f>
        <v>0</v>
      </c>
      <c r="AR212" s="137" t="s">
        <v>134</v>
      </c>
      <c r="AT212" s="138" t="s">
        <v>71</v>
      </c>
      <c r="AU212" s="138" t="s">
        <v>72</v>
      </c>
      <c r="AY212" s="137" t="s">
        <v>130</v>
      </c>
      <c r="BK212" s="139">
        <f>SUM(BK213:BK217)</f>
        <v>0</v>
      </c>
    </row>
    <row r="213" spans="2:65" s="1" customFormat="1" ht="16.5" customHeight="1">
      <c r="B213" s="141"/>
      <c r="C213" s="142" t="s">
        <v>351</v>
      </c>
      <c r="D213" s="200" t="s">
        <v>352</v>
      </c>
      <c r="E213" s="201"/>
      <c r="F213" s="201"/>
      <c r="G213" s="201"/>
      <c r="H213" s="201"/>
      <c r="I213" s="202"/>
      <c r="J213" s="143" t="s">
        <v>353</v>
      </c>
      <c r="K213" s="144">
        <v>16</v>
      </c>
      <c r="L213" s="209">
        <v>0</v>
      </c>
      <c r="M213" s="209"/>
      <c r="N213" s="209">
        <f>ROUND(L213*K213,3)</f>
        <v>0</v>
      </c>
      <c r="O213" s="209"/>
      <c r="P213" s="209"/>
      <c r="Q213" s="209"/>
      <c r="R213" s="145"/>
      <c r="T213" s="146" t="s">
        <v>5</v>
      </c>
      <c r="U213" s="41" t="s">
        <v>39</v>
      </c>
      <c r="V213" s="147">
        <v>0</v>
      </c>
      <c r="W213" s="147">
        <f>V213*K213</f>
        <v>0</v>
      </c>
      <c r="X213" s="147">
        <v>0</v>
      </c>
      <c r="Y213" s="147">
        <f>X213*K213</f>
        <v>0</v>
      </c>
      <c r="Z213" s="147">
        <v>0</v>
      </c>
      <c r="AA213" s="148">
        <f>Z213*K213</f>
        <v>0</v>
      </c>
      <c r="AR213" s="19" t="s">
        <v>354</v>
      </c>
      <c r="AT213" s="19" t="s">
        <v>131</v>
      </c>
      <c r="AU213" s="19" t="s">
        <v>77</v>
      </c>
      <c r="AY213" s="19" t="s">
        <v>130</v>
      </c>
      <c r="BE213" s="149">
        <f>IF(U213="základná",N213,0)</f>
        <v>0</v>
      </c>
      <c r="BF213" s="149">
        <f>IF(U213="znížená",N213,0)</f>
        <v>0</v>
      </c>
      <c r="BG213" s="149">
        <f>IF(U213="zákl. prenesená",N213,0)</f>
        <v>0</v>
      </c>
      <c r="BH213" s="149">
        <f>IF(U213="zníž. prenesená",N213,0)</f>
        <v>0</v>
      </c>
      <c r="BI213" s="149">
        <f>IF(U213="nulová",N213,0)</f>
        <v>0</v>
      </c>
      <c r="BJ213" s="19" t="s">
        <v>83</v>
      </c>
      <c r="BK213" s="150">
        <f>ROUND(L213*K213,3)</f>
        <v>0</v>
      </c>
      <c r="BL213" s="19" t="s">
        <v>354</v>
      </c>
      <c r="BM213" s="19" t="s">
        <v>355</v>
      </c>
    </row>
    <row r="214" spans="2:65" s="1" customFormat="1" ht="16.5" customHeight="1">
      <c r="B214" s="141"/>
      <c r="C214" s="142" t="s">
        <v>356</v>
      </c>
      <c r="D214" s="200" t="s">
        <v>357</v>
      </c>
      <c r="E214" s="201"/>
      <c r="F214" s="201"/>
      <c r="G214" s="201"/>
      <c r="H214" s="201"/>
      <c r="I214" s="202"/>
      <c r="J214" s="143" t="s">
        <v>358</v>
      </c>
      <c r="K214" s="144">
        <v>1</v>
      </c>
      <c r="L214" s="209">
        <v>0</v>
      </c>
      <c r="M214" s="209"/>
      <c r="N214" s="209">
        <f>ROUND(L214*K214,3)</f>
        <v>0</v>
      </c>
      <c r="O214" s="209"/>
      <c r="P214" s="209"/>
      <c r="Q214" s="209"/>
      <c r="R214" s="145"/>
      <c r="T214" s="146" t="s">
        <v>5</v>
      </c>
      <c r="U214" s="41" t="s">
        <v>39</v>
      </c>
      <c r="V214" s="147">
        <v>0</v>
      </c>
      <c r="W214" s="147">
        <f>V214*K214</f>
        <v>0</v>
      </c>
      <c r="X214" s="147">
        <v>0</v>
      </c>
      <c r="Y214" s="147">
        <f>X214*K214</f>
        <v>0</v>
      </c>
      <c r="Z214" s="147">
        <v>0</v>
      </c>
      <c r="AA214" s="148">
        <f>Z214*K214</f>
        <v>0</v>
      </c>
      <c r="AR214" s="19" t="s">
        <v>354</v>
      </c>
      <c r="AT214" s="19" t="s">
        <v>131</v>
      </c>
      <c r="AU214" s="19" t="s">
        <v>77</v>
      </c>
      <c r="AY214" s="19" t="s">
        <v>130</v>
      </c>
      <c r="BE214" s="149">
        <f>IF(U214="základná",N214,0)</f>
        <v>0</v>
      </c>
      <c r="BF214" s="149">
        <f>IF(U214="znížená",N214,0)</f>
        <v>0</v>
      </c>
      <c r="BG214" s="149">
        <f>IF(U214="zákl. prenesená",N214,0)</f>
        <v>0</v>
      </c>
      <c r="BH214" s="149">
        <f>IF(U214="zníž. prenesená",N214,0)</f>
        <v>0</v>
      </c>
      <c r="BI214" s="149">
        <f>IF(U214="nulová",N214,0)</f>
        <v>0</v>
      </c>
      <c r="BJ214" s="19" t="s">
        <v>83</v>
      </c>
      <c r="BK214" s="150">
        <f>ROUND(L214*K214,3)</f>
        <v>0</v>
      </c>
      <c r="BL214" s="19" t="s">
        <v>354</v>
      </c>
      <c r="BM214" s="19" t="s">
        <v>359</v>
      </c>
    </row>
    <row r="215" spans="2:65" s="1" customFormat="1" ht="16.5" customHeight="1">
      <c r="B215" s="141"/>
      <c r="C215" s="142" t="s">
        <v>360</v>
      </c>
      <c r="D215" s="200" t="s">
        <v>361</v>
      </c>
      <c r="E215" s="201"/>
      <c r="F215" s="201"/>
      <c r="G215" s="201"/>
      <c r="H215" s="201"/>
      <c r="I215" s="202"/>
      <c r="J215" s="143" t="s">
        <v>353</v>
      </c>
      <c r="K215" s="144">
        <v>72</v>
      </c>
      <c r="L215" s="209">
        <v>0</v>
      </c>
      <c r="M215" s="209"/>
      <c r="N215" s="209">
        <f>ROUND(L215*K215,3)</f>
        <v>0</v>
      </c>
      <c r="O215" s="209"/>
      <c r="P215" s="209"/>
      <c r="Q215" s="209"/>
      <c r="R215" s="145"/>
      <c r="T215" s="146" t="s">
        <v>5</v>
      </c>
      <c r="U215" s="41" t="s">
        <v>39</v>
      </c>
      <c r="V215" s="147">
        <v>0</v>
      </c>
      <c r="W215" s="147">
        <f>V215*K215</f>
        <v>0</v>
      </c>
      <c r="X215" s="147">
        <v>0</v>
      </c>
      <c r="Y215" s="147">
        <f>X215*K215</f>
        <v>0</v>
      </c>
      <c r="Z215" s="147">
        <v>0</v>
      </c>
      <c r="AA215" s="148">
        <f>Z215*K215</f>
        <v>0</v>
      </c>
      <c r="AR215" s="19" t="s">
        <v>354</v>
      </c>
      <c r="AT215" s="19" t="s">
        <v>131</v>
      </c>
      <c r="AU215" s="19" t="s">
        <v>77</v>
      </c>
      <c r="AY215" s="19" t="s">
        <v>130</v>
      </c>
      <c r="BE215" s="149">
        <f>IF(U215="základná",N215,0)</f>
        <v>0</v>
      </c>
      <c r="BF215" s="149">
        <f>IF(U215="znížená",N215,0)</f>
        <v>0</v>
      </c>
      <c r="BG215" s="149">
        <f>IF(U215="zákl. prenesená",N215,0)</f>
        <v>0</v>
      </c>
      <c r="BH215" s="149">
        <f>IF(U215="zníž. prenesená",N215,0)</f>
        <v>0</v>
      </c>
      <c r="BI215" s="149">
        <f>IF(U215="nulová",N215,0)</f>
        <v>0</v>
      </c>
      <c r="BJ215" s="19" t="s">
        <v>83</v>
      </c>
      <c r="BK215" s="150">
        <f>ROUND(L215*K215,3)</f>
        <v>0</v>
      </c>
      <c r="BL215" s="19" t="s">
        <v>354</v>
      </c>
      <c r="BM215" s="19" t="s">
        <v>362</v>
      </c>
    </row>
    <row r="216" spans="2:65" s="1" customFormat="1" ht="16.5" customHeight="1">
      <c r="B216" s="141"/>
      <c r="C216" s="142" t="s">
        <v>363</v>
      </c>
      <c r="D216" s="200" t="s">
        <v>364</v>
      </c>
      <c r="E216" s="201"/>
      <c r="F216" s="201"/>
      <c r="G216" s="201"/>
      <c r="H216" s="201"/>
      <c r="I216" s="202"/>
      <c r="J216" s="143" t="s">
        <v>365</v>
      </c>
      <c r="K216" s="144">
        <v>12</v>
      </c>
      <c r="L216" s="209">
        <v>0</v>
      </c>
      <c r="M216" s="209"/>
      <c r="N216" s="209">
        <f>ROUND(L216*K216,3)</f>
        <v>0</v>
      </c>
      <c r="O216" s="209"/>
      <c r="P216" s="209"/>
      <c r="Q216" s="209"/>
      <c r="R216" s="145"/>
      <c r="T216" s="146" t="s">
        <v>5</v>
      </c>
      <c r="U216" s="41" t="s">
        <v>39</v>
      </c>
      <c r="V216" s="147">
        <v>0</v>
      </c>
      <c r="W216" s="147">
        <f>V216*K216</f>
        <v>0</v>
      </c>
      <c r="X216" s="147">
        <v>0</v>
      </c>
      <c r="Y216" s="147">
        <f>X216*K216</f>
        <v>0</v>
      </c>
      <c r="Z216" s="147">
        <v>0</v>
      </c>
      <c r="AA216" s="148">
        <f>Z216*K216</f>
        <v>0</v>
      </c>
      <c r="AR216" s="19" t="s">
        <v>354</v>
      </c>
      <c r="AT216" s="19" t="s">
        <v>131</v>
      </c>
      <c r="AU216" s="19" t="s">
        <v>77</v>
      </c>
      <c r="AY216" s="19" t="s">
        <v>130</v>
      </c>
      <c r="BE216" s="149">
        <f>IF(U216="základná",N216,0)</f>
        <v>0</v>
      </c>
      <c r="BF216" s="149">
        <f>IF(U216="znížená",N216,0)</f>
        <v>0</v>
      </c>
      <c r="BG216" s="149">
        <f>IF(U216="zákl. prenesená",N216,0)</f>
        <v>0</v>
      </c>
      <c r="BH216" s="149">
        <f>IF(U216="zníž. prenesená",N216,0)</f>
        <v>0</v>
      </c>
      <c r="BI216" s="149">
        <f>IF(U216="nulová",N216,0)</f>
        <v>0</v>
      </c>
      <c r="BJ216" s="19" t="s">
        <v>83</v>
      </c>
      <c r="BK216" s="150">
        <f>ROUND(L216*K216,3)</f>
        <v>0</v>
      </c>
      <c r="BL216" s="19" t="s">
        <v>354</v>
      </c>
      <c r="BM216" s="19" t="s">
        <v>366</v>
      </c>
    </row>
    <row r="217" spans="2:65" s="1" customFormat="1" ht="16.5" customHeight="1">
      <c r="B217" s="141"/>
      <c r="C217" s="142" t="s">
        <v>367</v>
      </c>
      <c r="D217" s="200" t="s">
        <v>368</v>
      </c>
      <c r="E217" s="201"/>
      <c r="F217" s="201"/>
      <c r="G217" s="201"/>
      <c r="H217" s="201"/>
      <c r="I217" s="202"/>
      <c r="J217" s="143" t="s">
        <v>194</v>
      </c>
      <c r="K217" s="144">
        <v>1</v>
      </c>
      <c r="L217" s="209">
        <v>0</v>
      </c>
      <c r="M217" s="209"/>
      <c r="N217" s="209">
        <f>ROUND(L217*K217,3)</f>
        <v>0</v>
      </c>
      <c r="O217" s="209"/>
      <c r="P217" s="209"/>
      <c r="Q217" s="209"/>
      <c r="R217" s="145"/>
      <c r="T217" s="146" t="s">
        <v>5</v>
      </c>
      <c r="U217" s="154" t="s">
        <v>39</v>
      </c>
      <c r="V217" s="155">
        <v>0</v>
      </c>
      <c r="W217" s="155">
        <f>V217*K217</f>
        <v>0</v>
      </c>
      <c r="X217" s="155">
        <v>0</v>
      </c>
      <c r="Y217" s="155">
        <f>X217*K217</f>
        <v>0</v>
      </c>
      <c r="Z217" s="155">
        <v>0</v>
      </c>
      <c r="AA217" s="156">
        <f>Z217*K217</f>
        <v>0</v>
      </c>
      <c r="AR217" s="19" t="s">
        <v>354</v>
      </c>
      <c r="AT217" s="19" t="s">
        <v>131</v>
      </c>
      <c r="AU217" s="19" t="s">
        <v>77</v>
      </c>
      <c r="AY217" s="19" t="s">
        <v>130</v>
      </c>
      <c r="BE217" s="149">
        <f>IF(U217="základná",N217,0)</f>
        <v>0</v>
      </c>
      <c r="BF217" s="149">
        <f>IF(U217="znížená",N217,0)</f>
        <v>0</v>
      </c>
      <c r="BG217" s="149">
        <f>IF(U217="zákl. prenesená",N217,0)</f>
        <v>0</v>
      </c>
      <c r="BH217" s="149">
        <f>IF(U217="zníž. prenesená",N217,0)</f>
        <v>0</v>
      </c>
      <c r="BI217" s="149">
        <f>IF(U217="nulová",N217,0)</f>
        <v>0</v>
      </c>
      <c r="BJ217" s="19" t="s">
        <v>83</v>
      </c>
      <c r="BK217" s="150">
        <f>ROUND(L217*K217,3)</f>
        <v>0</v>
      </c>
      <c r="BL217" s="19" t="s">
        <v>354</v>
      </c>
      <c r="BM217" s="19" t="s">
        <v>369</v>
      </c>
    </row>
    <row r="218" spans="2:65" s="1" customFormat="1" ht="6.95" customHeight="1">
      <c r="B218" s="56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8"/>
    </row>
  </sheetData>
  <mergeCells count="327"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52:M152"/>
    <mergeCell ref="L153:M153"/>
    <mergeCell ref="L133:M133"/>
    <mergeCell ref="L134:M134"/>
    <mergeCell ref="L135:M135"/>
    <mergeCell ref="L136:M136"/>
    <mergeCell ref="N136:Q136"/>
    <mergeCell ref="N137:Q137"/>
    <mergeCell ref="N138:Q138"/>
    <mergeCell ref="N139:Q139"/>
    <mergeCell ref="N141:Q141"/>
    <mergeCell ref="N142:Q142"/>
    <mergeCell ref="N143:Q143"/>
    <mergeCell ref="N144:Q144"/>
    <mergeCell ref="N140:Q140"/>
    <mergeCell ref="N148:Q148"/>
    <mergeCell ref="N146:Q146"/>
    <mergeCell ref="N147:Q147"/>
    <mergeCell ref="N145:Q145"/>
    <mergeCell ref="L148:M148"/>
    <mergeCell ref="L149:M149"/>
    <mergeCell ref="L150:M150"/>
    <mergeCell ref="D147:I147"/>
    <mergeCell ref="L151:M151"/>
    <mergeCell ref="L137:M137"/>
    <mergeCell ref="L143:M143"/>
    <mergeCell ref="L138:M138"/>
    <mergeCell ref="L139:M139"/>
    <mergeCell ref="L141:M141"/>
    <mergeCell ref="L142:M142"/>
    <mergeCell ref="L144:M144"/>
    <mergeCell ref="L146:M146"/>
    <mergeCell ref="L147:M147"/>
    <mergeCell ref="D136:I136"/>
    <mergeCell ref="D137:I137"/>
    <mergeCell ref="D138:I138"/>
    <mergeCell ref="D139:I139"/>
    <mergeCell ref="D141:I141"/>
    <mergeCell ref="D142:I142"/>
    <mergeCell ref="D143:I143"/>
    <mergeCell ref="D144:I144"/>
    <mergeCell ref="D146:I146"/>
    <mergeCell ref="L125:M125"/>
    <mergeCell ref="N125:Q125"/>
    <mergeCell ref="L126:M126"/>
    <mergeCell ref="N126:Q126"/>
    <mergeCell ref="L127:M127"/>
    <mergeCell ref="N127:Q127"/>
    <mergeCell ref="L128:M128"/>
    <mergeCell ref="N128:Q128"/>
    <mergeCell ref="N135:Q135"/>
    <mergeCell ref="N129:Q129"/>
    <mergeCell ref="N130:Q130"/>
    <mergeCell ref="L131:M131"/>
    <mergeCell ref="N131:Q131"/>
    <mergeCell ref="L132:M132"/>
    <mergeCell ref="N132:Q132"/>
    <mergeCell ref="N133:Q133"/>
    <mergeCell ref="N134:Q134"/>
    <mergeCell ref="F114:P114"/>
    <mergeCell ref="M116:P116"/>
    <mergeCell ref="M118:Q118"/>
    <mergeCell ref="M119:Q119"/>
    <mergeCell ref="L121:M121"/>
    <mergeCell ref="N121:Q121"/>
    <mergeCell ref="N122:Q122"/>
    <mergeCell ref="N123:Q123"/>
    <mergeCell ref="N124:Q124"/>
    <mergeCell ref="N97:Q97"/>
    <mergeCell ref="N98:Q98"/>
    <mergeCell ref="N99:Q99"/>
    <mergeCell ref="N100:Q100"/>
    <mergeCell ref="N102:Q102"/>
    <mergeCell ref="L104:Q104"/>
    <mergeCell ref="C110:Q110"/>
    <mergeCell ref="F113:P113"/>
    <mergeCell ref="F112:P112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H37:J37"/>
    <mergeCell ref="M37:P37"/>
    <mergeCell ref="L39:P39"/>
    <mergeCell ref="C76:Q76"/>
    <mergeCell ref="F79:P79"/>
    <mergeCell ref="F78:P78"/>
    <mergeCell ref="F80:P80"/>
    <mergeCell ref="M82:P82"/>
    <mergeCell ref="M84:Q84"/>
    <mergeCell ref="D200:I200"/>
    <mergeCell ref="D202:I202"/>
    <mergeCell ref="D203:I203"/>
    <mergeCell ref="D204:I204"/>
    <mergeCell ref="D205:I205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O15:P15"/>
    <mergeCell ref="O16:P16"/>
    <mergeCell ref="O18:P18"/>
    <mergeCell ref="O19:P19"/>
    <mergeCell ref="O21:P21"/>
    <mergeCell ref="O22:P22"/>
    <mergeCell ref="H35:J35"/>
    <mergeCell ref="M35:P35"/>
    <mergeCell ref="H36:J36"/>
    <mergeCell ref="M36:P36"/>
    <mergeCell ref="N207:Q207"/>
    <mergeCell ref="N208:Q208"/>
    <mergeCell ref="N209:Q209"/>
    <mergeCell ref="N210:Q210"/>
    <mergeCell ref="N211:Q211"/>
    <mergeCell ref="L197:M197"/>
    <mergeCell ref="L198:M198"/>
    <mergeCell ref="L199:M199"/>
    <mergeCell ref="L200:M200"/>
    <mergeCell ref="N201:Q201"/>
    <mergeCell ref="N206:Q206"/>
    <mergeCell ref="N202:Q202"/>
    <mergeCell ref="N203:Q203"/>
    <mergeCell ref="N204:Q204"/>
    <mergeCell ref="N205:Q205"/>
    <mergeCell ref="N196:Q196"/>
    <mergeCell ref="N197:Q197"/>
    <mergeCell ref="N198:Q198"/>
    <mergeCell ref="N199:Q199"/>
    <mergeCell ref="N200:Q200"/>
    <mergeCell ref="L185:M185"/>
    <mergeCell ref="L186:M186"/>
    <mergeCell ref="L187:M187"/>
    <mergeCell ref="L188:M188"/>
    <mergeCell ref="L189:M189"/>
    <mergeCell ref="L191:M191"/>
    <mergeCell ref="L192:M192"/>
    <mergeCell ref="L193:M193"/>
    <mergeCell ref="L194:M194"/>
    <mergeCell ref="L195:M195"/>
    <mergeCell ref="L196:M196"/>
    <mergeCell ref="N195:Q195"/>
    <mergeCell ref="N190:Q190"/>
    <mergeCell ref="D181:I181"/>
    <mergeCell ref="D182:I182"/>
    <mergeCell ref="D183:I183"/>
    <mergeCell ref="D184:I184"/>
    <mergeCell ref="D185:I185"/>
    <mergeCell ref="D186:I186"/>
    <mergeCell ref="D187:I187"/>
    <mergeCell ref="D188:I188"/>
    <mergeCell ref="D189:I189"/>
    <mergeCell ref="N185:Q185"/>
    <mergeCell ref="N186:Q186"/>
    <mergeCell ref="N187:Q187"/>
    <mergeCell ref="N188:Q188"/>
    <mergeCell ref="N189:Q189"/>
    <mergeCell ref="N191:Q191"/>
    <mergeCell ref="N192:Q192"/>
    <mergeCell ref="N193:Q193"/>
    <mergeCell ref="N194:Q194"/>
    <mergeCell ref="L181:M181"/>
    <mergeCell ref="L182:M182"/>
    <mergeCell ref="L183:M183"/>
    <mergeCell ref="L184:M184"/>
    <mergeCell ref="N180:Q180"/>
    <mergeCell ref="N181:Q181"/>
    <mergeCell ref="N182:Q182"/>
    <mergeCell ref="N183:Q183"/>
    <mergeCell ref="N184:Q184"/>
    <mergeCell ref="L180:M180"/>
    <mergeCell ref="D173:I173"/>
    <mergeCell ref="D174:I174"/>
    <mergeCell ref="D175:I175"/>
    <mergeCell ref="D176:I176"/>
    <mergeCell ref="D177:I177"/>
    <mergeCell ref="D178:I178"/>
    <mergeCell ref="D179:I179"/>
    <mergeCell ref="D180:I180"/>
    <mergeCell ref="N176:Q176"/>
    <mergeCell ref="N177:Q177"/>
    <mergeCell ref="N178:Q178"/>
    <mergeCell ref="N179:Q179"/>
    <mergeCell ref="L166:M166"/>
    <mergeCell ref="L167:M167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N172:Q172"/>
    <mergeCell ref="D167:I167"/>
    <mergeCell ref="D168:I168"/>
    <mergeCell ref="D169:I169"/>
    <mergeCell ref="D170:I170"/>
    <mergeCell ref="D171:I171"/>
    <mergeCell ref="D172:I172"/>
    <mergeCell ref="N174:Q174"/>
    <mergeCell ref="N175:Q175"/>
    <mergeCell ref="N170:Q170"/>
    <mergeCell ref="N171:Q171"/>
    <mergeCell ref="N168:Q168"/>
    <mergeCell ref="N169:Q169"/>
    <mergeCell ref="N173:Q173"/>
    <mergeCell ref="N215:Q215"/>
    <mergeCell ref="N213:Q213"/>
    <mergeCell ref="N214:Q214"/>
    <mergeCell ref="L154:M154"/>
    <mergeCell ref="L156:M156"/>
    <mergeCell ref="L157:M157"/>
    <mergeCell ref="L158:M158"/>
    <mergeCell ref="L159:M159"/>
    <mergeCell ref="L160:M160"/>
    <mergeCell ref="L161:M161"/>
    <mergeCell ref="L162:M162"/>
    <mergeCell ref="L163:M163"/>
    <mergeCell ref="L168:M168"/>
    <mergeCell ref="L169:M169"/>
    <mergeCell ref="N165:Q165"/>
    <mergeCell ref="N166:Q166"/>
    <mergeCell ref="N167:Q167"/>
    <mergeCell ref="L164:M164"/>
    <mergeCell ref="L165:M165"/>
    <mergeCell ref="L213:M213"/>
    <mergeCell ref="L214:M214"/>
    <mergeCell ref="L215:M215"/>
    <mergeCell ref="L216:M216"/>
    <mergeCell ref="L217:M217"/>
    <mergeCell ref="N216:Q216"/>
    <mergeCell ref="N217:Q217"/>
    <mergeCell ref="N212:Q212"/>
    <mergeCell ref="N149:Q149"/>
    <mergeCell ref="N150:Q150"/>
    <mergeCell ref="N151:Q151"/>
    <mergeCell ref="N152:Q152"/>
    <mergeCell ref="N153:Q153"/>
    <mergeCell ref="N154:Q154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55:Q155"/>
    <mergeCell ref="L203:M203"/>
    <mergeCell ref="L202:M202"/>
    <mergeCell ref="L204:M204"/>
    <mergeCell ref="L205:M205"/>
    <mergeCell ref="L207:M207"/>
    <mergeCell ref="L208:M208"/>
    <mergeCell ref="L209:M209"/>
    <mergeCell ref="L210:M210"/>
    <mergeCell ref="L211:M211"/>
    <mergeCell ref="D125:I125"/>
    <mergeCell ref="D126:I126"/>
    <mergeCell ref="D127:I127"/>
    <mergeCell ref="D128:I128"/>
    <mergeCell ref="D131:I131"/>
    <mergeCell ref="D132:I132"/>
    <mergeCell ref="D133:I133"/>
    <mergeCell ref="D134:I134"/>
    <mergeCell ref="D135:I135"/>
    <mergeCell ref="D148:I148"/>
    <mergeCell ref="D149:I149"/>
    <mergeCell ref="D150:I150"/>
    <mergeCell ref="D151:I151"/>
    <mergeCell ref="D152:I152"/>
    <mergeCell ref="D153:I153"/>
    <mergeCell ref="D154:I154"/>
    <mergeCell ref="D156:I156"/>
    <mergeCell ref="D157:I157"/>
    <mergeCell ref="D158:I158"/>
    <mergeCell ref="D159:I159"/>
    <mergeCell ref="D160:I160"/>
    <mergeCell ref="D161:I161"/>
    <mergeCell ref="D162:I162"/>
    <mergeCell ref="D163:I163"/>
    <mergeCell ref="D164:I164"/>
    <mergeCell ref="D165:I165"/>
    <mergeCell ref="D166:I166"/>
    <mergeCell ref="D191:I191"/>
    <mergeCell ref="D192:I192"/>
    <mergeCell ref="D193:I193"/>
    <mergeCell ref="D194:I194"/>
    <mergeCell ref="D195:I195"/>
    <mergeCell ref="D196:I196"/>
    <mergeCell ref="D197:I197"/>
    <mergeCell ref="D198:I198"/>
    <mergeCell ref="D199:I199"/>
    <mergeCell ref="D217:I217"/>
    <mergeCell ref="D207:I207"/>
    <mergeCell ref="D208:I208"/>
    <mergeCell ref="D209:I209"/>
    <mergeCell ref="D210:I210"/>
    <mergeCell ref="D211:I211"/>
    <mergeCell ref="D213:I213"/>
    <mergeCell ref="D214:I214"/>
    <mergeCell ref="D215:I215"/>
    <mergeCell ref="D216:I216"/>
  </mergeCells>
  <hyperlinks>
    <hyperlink ref="F1:G1" location="C2" display="1) Krycí list rozpočtu"/>
    <hyperlink ref="H1:K1" location="C87" display="2) Rekapitulácia rozpočtu"/>
    <hyperlink ref="L1" location="C121" display="3) Rozpočet"/>
    <hyperlink ref="S1:T1" location="'Rekapitulácia stavby'!C2" display="Rekapitulácia stavby"/>
  </hyperlinks>
  <printOptions horizontalCentered="1"/>
  <pageMargins left="0.59055118110236227" right="0.59055118110236227" top="0.51181102362204722" bottom="0.47244094488188981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E1.6 - Vykurovanie</vt:lpstr>
      <vt:lpstr>'E1.6 - Vykurovanie'!Názvy_tisku</vt:lpstr>
      <vt:lpstr>'Rekapitulácia stavby'!Názvy_tisku</vt:lpstr>
      <vt:lpstr>'E1.6 - Vykurovanie'!Oblast_tisku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J-PC\J</dc:creator>
  <cp:lastModifiedBy>Renáta Považská</cp:lastModifiedBy>
  <cp:lastPrinted>2018-12-15T16:27:08Z</cp:lastPrinted>
  <dcterms:created xsi:type="dcterms:W3CDTF">2018-12-04T18:41:48Z</dcterms:created>
  <dcterms:modified xsi:type="dcterms:W3CDTF">2019-11-11T15:31:43Z</dcterms:modified>
</cp:coreProperties>
</file>